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defaultThemeVersion="166925"/>
  <mc:AlternateContent xmlns:mc="http://schemas.openxmlformats.org/markup-compatibility/2006">
    <mc:Choice Requires="x15">
      <x15ac:absPath xmlns:x15ac="http://schemas.microsoft.com/office/spreadsheetml/2010/11/ac" url="Z:\Empresa_TES\Departamento_Licitações\01_T&amp;S\1.8_LICITAÇÕES_REALIZADAS\2023\MJSP\PE 14.2023\Diligencia 22.12\"/>
    </mc:Choice>
  </mc:AlternateContent>
  <xr:revisionPtr revIDLastSave="0" documentId="13_ncr:1_{9EA29B38-E6E6-45CF-BEAB-BA655DD4AADB}" xr6:coauthVersionLast="47" xr6:coauthVersionMax="47" xr10:uidLastSave="{00000000-0000-0000-0000-000000000000}"/>
  <bookViews>
    <workbookView xWindow="-24120" yWindow="-120" windowWidth="24240" windowHeight="13140" xr2:uid="{02E2CCDF-745A-44B3-9FAC-C3040D27F4F1}"/>
  </bookViews>
  <sheets>
    <sheet name="Modelo de Proposta" sheetId="2" r:id="rId1"/>
    <sheet name="Resumo" sheetId="3" r:id="rId2"/>
    <sheet name="Apoio Adm. Nív. II" sheetId="4" r:id="rId3"/>
  </sheets>
  <externalReferences>
    <externalReference r:id="rId4"/>
    <externalReference r:id="rId5"/>
    <externalReference r:id="rId6"/>
    <externalReference r:id="rId7"/>
    <externalReference r:id="rId8"/>
  </externalReferences>
  <definedNames>
    <definedName name="____xlnm.Print_Area_1">!#REF!</definedName>
    <definedName name="____xlnm.Print_Area_2">!#REF!</definedName>
    <definedName name="____xlnm.Print_Area_3">!#REF!</definedName>
    <definedName name="___xlnm.Print_Area_1">!#REF!</definedName>
    <definedName name="___xlnm.Print_Area_2">!#REF!</definedName>
    <definedName name="___xlnm.Print_Area_3">!#REF!</definedName>
    <definedName name="__xlnm.Print_Area_1">!#REF!</definedName>
    <definedName name="__xlnm.Print_Area_2">!#REF!</definedName>
    <definedName name="__xlnm.Print_Area_3">!#REF!</definedName>
    <definedName name="_1Sem_nome">#REF!</definedName>
    <definedName name="_P1">#REF!</definedName>
    <definedName name="_P2">#REF!</definedName>
    <definedName name="a">#REF!</definedName>
    <definedName name="Area_2">#REF!</definedName>
    <definedName name="aREA1">#REF!</definedName>
    <definedName name="area2">#REF!</definedName>
    <definedName name="Area3">#REF!</definedName>
    <definedName name="Area4">#REF!</definedName>
    <definedName name="assisten">#REF!</definedName>
    <definedName name="AUXILIAR">#REF!</definedName>
    <definedName name="BuiltIn_Print_Area">#REF!</definedName>
    <definedName name="BuiltIn_Print_Area___0">#REF!</definedName>
    <definedName name="CargodoProfissional">[1]Complexidade!$E$3:$E$23</definedName>
    <definedName name="Carne">#REF!</definedName>
    <definedName name="CHEFE">#REF!</definedName>
    <definedName name="CréditoAdicional">#REF!</definedName>
    <definedName name="CréditoAdicionalSOMA">#REF!</definedName>
    <definedName name="CréditoAdicionalSOMASE">#REF!</definedName>
    <definedName name="Excel_BuiltIn_Print_Area">#REF!</definedName>
    <definedName name="Excel_BuiltIn_Print_Area_1">#REF!</definedName>
    <definedName name="Excel_BuiltIn_Print_Area_1_1">#REF!</definedName>
    <definedName name="Excel_BuiltIn_Print_Area_1_2">#N/A</definedName>
    <definedName name="Excel_BuiltIn_Print_Area_2">#REF!</definedName>
    <definedName name="Excel_BuiltIn_Print_Area_2_2">#N/A</definedName>
    <definedName name="Excel_BuiltIn_Print_Area_3_1">#REF!</definedName>
    <definedName name="Excel_BuiltIn_Print_Area_4_1">#REF!</definedName>
    <definedName name="Excel_BuiltIn_Print_Area_6_1">#REF!</definedName>
    <definedName name="Excel_BuiltIn_Print_Area_7_1">#REF!</definedName>
    <definedName name="Excel_BuiltIn_Print_Area_8_1">#REF!</definedName>
    <definedName name="Excel_um">#REF!</definedName>
    <definedName name="Fruta">#REF!</definedName>
    <definedName name="Itens">#REF!</definedName>
    <definedName name="MaisFruta">#REF!</definedName>
    <definedName name="MaisItem">#REF!</definedName>
    <definedName name="MaisItens">#REF!</definedName>
    <definedName name="Não_possui_sindicato_e_ou_Convenção_Coletiva__fonte_de_pesquisa_da_média_salarial__https___dissidio.com.br">[2]RESUMO!#REF!</definedName>
    <definedName name="Perfis">[3]Perfis!$B$2:$B$34</definedName>
    <definedName name="Pintor">#REF!</definedName>
    <definedName name="Pintor1">#REF!</definedName>
    <definedName name="Po">#REF!</definedName>
    <definedName name="PPPAs">#REF!</definedName>
    <definedName name="Profissional">[4]Complexidade!$E$3:$E$23</definedName>
    <definedName name="q">#REF!</definedName>
    <definedName name="recepcionista">#REF!</definedName>
    <definedName name="Serviços">[3]Serviços!$A$2:$A$10</definedName>
    <definedName name="SOMASE">#REF!</definedName>
    <definedName name="ssss">#REF!</definedName>
    <definedName name="Teste">#N/A</definedName>
    <definedName name="To">#REF!</definedName>
    <definedName name="Total">#REF!</definedName>
    <definedName name="um">#REF!</definedName>
    <definedName name="UN">#REF!</definedName>
    <definedName name="vvvv">#REF!</definedName>
    <definedName name="xxx">#REF!</definedName>
    <definedName name="xxxx">#REF!</definedName>
    <definedName name="y">#REF!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2" i="4" l="1"/>
  <c r="D100" i="4"/>
  <c r="D94" i="4"/>
  <c r="D93" i="4"/>
  <c r="D92" i="4"/>
  <c r="D90" i="4"/>
  <c r="E87" i="4"/>
  <c r="E106" i="4" s="1"/>
  <c r="D81" i="4"/>
  <c r="E77" i="4"/>
  <c r="D74" i="4"/>
  <c r="E71" i="4"/>
  <c r="D68" i="4"/>
  <c r="D57" i="4"/>
  <c r="E49" i="4"/>
  <c r="E50" i="4" s="1"/>
  <c r="D47" i="4"/>
  <c r="D39" i="4"/>
  <c r="H34" i="4"/>
  <c r="G34" i="4"/>
  <c r="E34" i="4"/>
  <c r="D34" i="4"/>
  <c r="E32" i="4"/>
  <c r="E36" i="4" s="1"/>
  <c r="E43" i="4" s="1"/>
  <c r="D30" i="4"/>
  <c r="D21" i="4"/>
  <c r="D17" i="4"/>
  <c r="D13" i="4"/>
  <c r="D14" i="4" s="1"/>
  <c r="D12" i="4"/>
  <c r="E12" i="4" s="1"/>
  <c r="D10" i="4"/>
  <c r="E7" i="4"/>
  <c r="F4" i="3"/>
  <c r="G4" i="3" s="1"/>
  <c r="G5" i="3" s="1"/>
  <c r="G6" i="3" s="1"/>
  <c r="F24" i="2"/>
  <c r="G24" i="2" s="1"/>
  <c r="G25" i="2" s="1"/>
  <c r="G26" i="2" s="1"/>
  <c r="E54" i="4" l="1"/>
  <c r="E104" i="4" s="1"/>
  <c r="E13" i="4"/>
  <c r="E14" i="4" s="1"/>
  <c r="E51" i="4"/>
  <c r="D27" i="4"/>
  <c r="D52" i="4" s="1"/>
  <c r="E52" i="4" s="1"/>
  <c r="E53" i="4"/>
  <c r="E19" i="4" l="1"/>
  <c r="E23" i="4"/>
  <c r="E26" i="4"/>
  <c r="E41" i="4"/>
  <c r="E22" i="4"/>
  <c r="E25" i="4"/>
  <c r="E24" i="4"/>
  <c r="E20" i="4"/>
  <c r="E21" i="4"/>
  <c r="E27" i="4" l="1"/>
  <c r="E42" i="4" l="1"/>
  <c r="E60" i="4" l="1"/>
  <c r="E44" i="4"/>
  <c r="E103" i="4" s="1"/>
  <c r="E61" i="4"/>
  <c r="E64" i="4"/>
  <c r="E63" i="4"/>
  <c r="E59" i="4"/>
  <c r="E62" i="4"/>
  <c r="E65" i="4" l="1"/>
  <c r="E76" i="4" s="1"/>
  <c r="E78" i="4" s="1"/>
  <c r="E105" i="4" l="1"/>
  <c r="E107" i="4" l="1"/>
  <c r="E92" i="4" l="1"/>
  <c r="E93" i="4" l="1"/>
  <c r="E109" i="4" s="1"/>
  <c r="E97" i="4" l="1"/>
  <c r="E96" i="4"/>
  <c r="E95" i="4"/>
  <c r="D106" i="4"/>
  <c r="D102" i="4"/>
  <c r="D104" i="4"/>
  <c r="D103" i="4"/>
  <c r="D105" i="4"/>
  <c r="E94" i="4" l="1"/>
  <c r="E98" i="4" l="1"/>
  <c r="E108" i="4" l="1"/>
  <c r="D108" i="4" s="1"/>
  <c r="D109" i="4" s="1"/>
</calcChain>
</file>

<file path=xl/sharedStrings.xml><?xml version="1.0" encoding="utf-8"?>
<sst xmlns="http://schemas.openxmlformats.org/spreadsheetml/2006/main" count="241" uniqueCount="153">
  <si>
    <t>Anexo II do Termo de Referência – Planilha Editável</t>
  </si>
  <si>
    <t>DADOS DA EMPRESA</t>
  </si>
  <si>
    <t>Identificação da empresa:</t>
  </si>
  <si>
    <t xml:space="preserve">T&amp;S ENGENHARIA </t>
  </si>
  <si>
    <t>Razão Social:</t>
  </si>
  <si>
    <t>T&amp;S ENGENHARIA TELEMÁTICA E SISTEMAS LTDA</t>
  </si>
  <si>
    <t>CNPJ/MF:</t>
  </si>
  <si>
    <t>00.712.411/0001-00</t>
  </si>
  <si>
    <t>Endereço:</t>
  </si>
  <si>
    <t>Rua 1, casa 6 - Acampamento Tamboril / Vila Planalto - Brasília/ DF</t>
  </si>
  <si>
    <t>CEP:</t>
  </si>
  <si>
    <t>70.801-010</t>
  </si>
  <si>
    <t>Telefone:</t>
  </si>
  <si>
    <t>61 3225-8000</t>
  </si>
  <si>
    <t>E-mail:</t>
  </si>
  <si>
    <t>Validade da proposta:</t>
  </si>
  <si>
    <t xml:space="preserve">60 dias </t>
  </si>
  <si>
    <t>DISCRIMINAÇÃO DOS SERVIÇOS (DADOS REFERENTES À CONTRATAÇÃO)</t>
  </si>
  <si>
    <t>A</t>
  </si>
  <si>
    <t xml:space="preserve">Data da apresentação da proposta  (dia/mês/ano) </t>
  </si>
  <si>
    <t>B</t>
  </si>
  <si>
    <t>Município/UF</t>
  </si>
  <si>
    <t>DF</t>
  </si>
  <si>
    <t>C</t>
  </si>
  <si>
    <t>Ano Acordo, Convenção ou Sentença Normativa em Dissídio Coletivo</t>
  </si>
  <si>
    <t>SINFOR DE 2023</t>
  </si>
  <si>
    <t>D</t>
  </si>
  <si>
    <t>Nº de Meses de execução contratual</t>
  </si>
  <si>
    <t>OBJETO</t>
  </si>
  <si>
    <t>Contratação de serviços de apoio administrativo, para o cargo de Apoio Administrativo Nível II, visando atender as necessidades do Ministério da Justiça e Segurança Pública, na cidade de Brasília/DF, a serem executados com regime de dedicação exclusiva de mão de obra, conforme condições e exigências estabelecidas no Termo de Referência e seus anexos.</t>
  </si>
  <si>
    <t>Ministério da Justiça e Segurança Pública (UASG 200005)</t>
  </si>
  <si>
    <t>Tipo de Serviço</t>
  </si>
  <si>
    <t>Órgão</t>
  </si>
  <si>
    <t>Qtd.</t>
  </si>
  <si>
    <t>Valor Proposto por Empregado</t>
  </si>
  <si>
    <t>Valor Total do Serviço</t>
  </si>
  <si>
    <t>Item 01</t>
  </si>
  <si>
    <t>Apoio Administrativo Nível II</t>
  </si>
  <si>
    <t>MJSP</t>
  </si>
  <si>
    <t>Valor Mensal dos Serviços</t>
  </si>
  <si>
    <t>Valor Global (12 meses)</t>
  </si>
  <si>
    <t>Valor global da proposta (por extenso, em Reais)</t>
  </si>
  <si>
    <t>Declaramos que estamos de pleno acordo com todas as condições estabelecidas no Edital e seus anexos, bem como aceitamos todas as obrigações e responsabilidades especificadas no Termo de Referência.
Declaramos que os preços cotados compreendem a integralidade dos custos para atendimento dos direitos trabalhistas assegurados na Constituição Federal, nas leis trabalhistas, nas normas infralegais, nas convenções coletivas de trabalho e nos termos de ajustamento de conduta vigentes na data de entrega das propostas, bem como estão incluídas todas as despesas que, direta ou indiretamente, façam parte da prestação dos serviços, tais como gastos da empresa com suporte técnico e administrativo, impostos, seguro, taxas, fretes, ou quaisquer outros que possam incidir sobre gastos da empresa, sem quaisquer acréscimos em virtude de expectativa inflacionária e deduzidos os descontos eventualmente concedidos.
Caso nos seja adjudicado o objeto da licitação, comprometemos a assinar o Contrato no prazo determinado no documento de convocação, e, para esse fim, fornecemos os seguintes dados:</t>
  </si>
  <si>
    <t>RAZÃO SOCIAL: T&amp;S ENGENHARIA TELEMÁTICA E SISTEMAS LTDA</t>
  </si>
  <si>
    <t>CNPJ/MF: 00.712.411/0001-00</t>
  </si>
  <si>
    <t xml:space="preserve">ENDEREÇO:  Rua 1, casa 6 – Acampamento Tamboril - Vila Planalto </t>
  </si>
  <si>
    <t>TELEFONE: 61 3225-8000</t>
  </si>
  <si>
    <t xml:space="preserve">CEP: 70.801-010 </t>
  </si>
  <si>
    <t>CIDADE: Brasília</t>
  </si>
  <si>
    <t>UF: DF</t>
  </si>
  <si>
    <t xml:space="preserve">BANCO: 70.801-010 </t>
  </si>
  <si>
    <t>AGÊNCIA: 5004-0</t>
  </si>
  <si>
    <t>C/C: 1.100.739-7</t>
  </si>
  <si>
    <t>DADOS DO(S) REPRESENTANTE(S) LEGAIS DA EMPRESA PARA ASSINATURA DO CONTRATO</t>
  </si>
  <si>
    <t>NOME: Mário James Batista de Oliveira</t>
  </si>
  <si>
    <t xml:space="preserve">ENDEREÇO: Rua 1, casa 6 – Acampamento Tamboril / Vila Planalto </t>
  </si>
  <si>
    <t>CPF/MF: 168.186.441-04</t>
  </si>
  <si>
    <t>CARGO/FUNÇÃO: Diretor</t>
  </si>
  <si>
    <t>IDENTIDADE:</t>
  </si>
  <si>
    <t>EXPEDIDO POR:</t>
  </si>
  <si>
    <t>NATURALIDADE: Goiânia/ GO</t>
  </si>
  <si>
    <t xml:space="preserve">NACIONALIDADE: Brasileiro </t>
  </si>
  <si>
    <t>Valor Anual (12 meses)</t>
  </si>
  <si>
    <t>Módulo 1 - Composição da Remuneração</t>
  </si>
  <si>
    <t>Composição da Remuneração</t>
  </si>
  <si>
    <t>(R$)</t>
  </si>
  <si>
    <t>Salário Base</t>
  </si>
  <si>
    <t>Adicional de hora noturna (incluso hora noturna reduzida)</t>
  </si>
  <si>
    <t>Outros (especificar)</t>
  </si>
  <si>
    <t>Total:</t>
  </si>
  <si>
    <t>Submódulo 2.1 - Encargos e Benefícios Anuais, Mensais e Diários</t>
  </si>
  <si>
    <t>2.1</t>
  </si>
  <si>
    <t>13º salário e adicional de férias</t>
  </si>
  <si>
    <t>(%)</t>
  </si>
  <si>
    <t>13º (décimo terceiro) Salário</t>
  </si>
  <si>
    <t>Férias e Adicional de Férias</t>
  </si>
  <si>
    <t>Submódulo 2.2 - Encargos Previdenciários (GPS), Fundo de Garantia por Tempo de Serviço (FGTS) e outras contribuições.</t>
  </si>
  <si>
    <t>2.2</t>
  </si>
  <si>
    <t>GPS, FGTS e outras contribuições</t>
  </si>
  <si>
    <t>INSS</t>
  </si>
  <si>
    <t>Salário Educação</t>
  </si>
  <si>
    <t>SAT</t>
  </si>
  <si>
    <t>SESC ou SESI</t>
  </si>
  <si>
    <t>E</t>
  </si>
  <si>
    <t>SENAI - SENAC</t>
  </si>
  <si>
    <t>F</t>
  </si>
  <si>
    <t>SEBRAE</t>
  </si>
  <si>
    <t>G</t>
  </si>
  <si>
    <t>INCRA</t>
  </si>
  <si>
    <t>H</t>
  </si>
  <si>
    <t>FGTS</t>
  </si>
  <si>
    <t>Submódulo 2.3 - Benefícios Mensais e Diários</t>
  </si>
  <si>
    <t>2.3</t>
  </si>
  <si>
    <t>Benefícios Mensais e Diários</t>
  </si>
  <si>
    <t>Valor do Bilhete</t>
  </si>
  <si>
    <t>Transporte</t>
  </si>
  <si>
    <t>Auxílio-Refeição/Alimentação</t>
  </si>
  <si>
    <t>Valor do Ticket s/ desconto</t>
  </si>
  <si>
    <t>DESCONTO VA CCT 20%</t>
  </si>
  <si>
    <t>VALOR INTEGRAL</t>
  </si>
  <si>
    <t>Quadro Resumo do Módulo 2 - Encargos e Benefícios Anuais, Mensais e Diários</t>
  </si>
  <si>
    <t>13º (décimo terceiro) Salário, Férias e Adicional de Férias</t>
  </si>
  <si>
    <t>Módulo 3  - Provisão para Rescisão</t>
  </si>
  <si>
    <t>Provisão para Rescisão</t>
  </si>
  <si>
    <t>Aviso prévio indenizado</t>
  </si>
  <si>
    <t>Incidência do FGTS sobre Aviso prévio indenizado</t>
  </si>
  <si>
    <t>Aviso prévio trabalhado</t>
  </si>
  <si>
    <t>Incidência de GPS, FGTS sobre o Aviso Prévio Trabalhado</t>
  </si>
  <si>
    <t>Multa do FGTS sobre o Aviso Prévio Trabalhado e Indenizado</t>
  </si>
  <si>
    <t>Submódulo 4.1 - Custo de Reposição do Profissional Ausente</t>
  </si>
  <si>
    <t>4.1</t>
  </si>
  <si>
    <t>Ausências Legais</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</si>
  <si>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</si>
  <si>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</si>
  <si>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</si>
  <si>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</si>
  <si>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</si>
  <si>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</si>
  <si>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Submódulo 4.2 - Substituto na Intrajornada</t>
  </si>
  <si>
    <t>4.2</t>
  </si>
  <si>
    <t>Substituto na Intrajornada</t>
  </si>
  <si>
    <t>Substituto na cobertura de Intervalo para repouso ou alimentação</t>
  </si>
  <si>
    <t>Quadro Resumo do Módulo 4 - Custo de Reposição do Profissional Ausente</t>
  </si>
  <si>
    <t>Custo de Reposição do Profissional Ausente</t>
  </si>
  <si>
    <t>Substituto nas Ausências Legais</t>
  </si>
  <si>
    <t>Módulo 5 - Insumos Diversos</t>
  </si>
  <si>
    <t>Insumos Diversos</t>
  </si>
  <si>
    <t>Uniformes</t>
  </si>
  <si>
    <t>Materiais</t>
  </si>
  <si>
    <t>Equipamentos</t>
  </si>
  <si>
    <t>Outros (Crachá)</t>
  </si>
  <si>
    <t>Módulo 6 - Custos Indiretos, Tributos e Lucro</t>
  </si>
  <si>
    <t>CITL</t>
  </si>
  <si>
    <t>Custos Indiretos</t>
  </si>
  <si>
    <t>Lucro</t>
  </si>
  <si>
    <t>Tributos</t>
  </si>
  <si>
    <t>C.1</t>
  </si>
  <si>
    <t>PIS</t>
  </si>
  <si>
    <t>C.2</t>
  </si>
  <si>
    <t>COFINS</t>
  </si>
  <si>
    <t>C.3</t>
  </si>
  <si>
    <t>ISS + CPRB</t>
  </si>
  <si>
    <t>Quadro Resumo do custo por empregado</t>
  </si>
  <si>
    <t>Valor por empregado</t>
  </si>
  <si>
    <t>Módulo 1 – Composição da Remuneração</t>
  </si>
  <si>
    <t>Módulo 2 – Encargos e Benefícios Anuais, Mensais e Diários</t>
  </si>
  <si>
    <t>Módulo 3 – Provisão para rescisão</t>
  </si>
  <si>
    <t>Módulo 4 – Custo de Reposição do profissional ausente</t>
  </si>
  <si>
    <t>Módulo 5 – Insumos Diversos</t>
  </si>
  <si>
    <t>Subtotal ( A + B + C + D + E)</t>
  </si>
  <si>
    <t>Valor total por empregado</t>
  </si>
  <si>
    <t xml:space="preserve">
Brasília/ DF, 22 de dezembro de 2023.</t>
  </si>
  <si>
    <t xml:space="preserve">mjames@tesengenharia.com.br | marcos@tesengenharia.com.br | rita@tesengenharia.com.br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</si>
</sst>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quot;R$&quot;\ #,##0.00;[Red]\-&quot;R$&quot;\ #,##0.00"/>
    <numFmt numFmtId="44" formatCode="_-&quot;R$&quot;\ * #,##0.00_-;\-&quot;R$&quot;\ * #,##0.00_-;_-&quot;R$&quot;\ * &quot;-&quot;??_-;_-@_-"/>
    <numFmt numFmtId="164" formatCode="_-&quot;R$&quot;* #,##0.00_-;&quot;-R$&quot;* #,##0.00_-;_-&quot;R$&quot;* \-??_-;_-@_-"/>
    <numFmt numFmtId="165" formatCode="0.0%"/>
    <numFmt numFmtId="166" formatCode="[$R$-416]\ #,##0.00;[Red]\-[$R$-416]\ #,##0.00"/>
  </numFmts>
  <fonts count="8" x14ac:knownFonts="1">
    <font>
      <sz val="11"/>
      <color theme="1"/>
      <name val="Calibri"/>
      <family val="2"/>
      <scheme val="minor"/>
    </font>
    <font>
      <sz val="11"/>
      <color theme="1"/>
      <name val="Calibri"/>
      <family val="2"/>
      <scheme val="minor"/>
    </font>
    <font>
      <sz val="11"/>
      <color rgb="FF000000"/>
      <name val="Calibri"/>
      <family val="2"/>
      <charset val="1"/>
    </font>
    <font>
      <b/>
      <sz val="11"/>
      <name val="Calibri"/>
      <family val="2"/>
      <charset val="1"/>
    </font>
    <font>
      <sz val="11"/>
      <name val="Calibri"/>
      <family val="2"/>
      <charset val="1"/>
    </font>
    <font>
      <b/>
      <sz val="11"/>
      <color rgb="FF000000"/>
      <name val="Calibri"/>
      <family val="2"/>
      <charset val="1"/>
    </font>
    <font>
      <sz val="11"/>
      <color rgb="FF0000FF"/>
      <name val="Calibri"/>
      <family val="2"/>
    </font>
    <font>
      <sz val="10"/>
      <name val="Arial"/>
      <family val="2"/>
    </font>
  </fonts>
  <fills count="7">
    <fill>
      <patternFill patternType="none"/>
    </fill>
    <fill>
      <patternFill patternType="gray125"/>
    </fill>
    <fill>
      <patternFill patternType="solid">
        <fgColor rgb="FFD9D9D9"/>
        <bgColor rgb="FFEDEDED"/>
      </patternFill>
    </fill>
    <fill>
      <patternFill patternType="solid">
        <fgColor theme="7" tint="0.79998168889431442"/>
        <bgColor rgb="FFFFFFCC"/>
      </patternFill>
    </fill>
    <fill>
      <patternFill patternType="solid">
        <fgColor rgb="FFEDEDED"/>
        <bgColor rgb="FFD9D9D9"/>
      </patternFill>
    </fill>
    <fill>
      <patternFill patternType="solid">
        <fgColor theme="0"/>
        <bgColor rgb="FFFFFFCC"/>
      </patternFill>
    </fill>
    <fill>
      <patternFill patternType="solid">
        <fgColor theme="7" tint="0.79998168889431442"/>
        <bgColor indexed="64"/>
      </patternFill>
    </fill>
  </fills>
  <borders count="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7">
    <xf numFmtId="0" fontId="0" fillId="0" borderId="0"/>
    <xf numFmtId="0" fontId="2" fillId="0" borderId="0"/>
    <xf numFmtId="0" fontId="2" fillId="4" borderId="0" applyBorder="0" applyProtection="0"/>
    <xf numFmtId="9" fontId="2" fillId="0" borderId="0" applyBorder="0" applyProtection="0"/>
    <xf numFmtId="164" fontId="2" fillId="0" borderId="0" applyBorder="0" applyProtection="0"/>
    <xf numFmtId="0" fontId="1" fillId="0" borderId="0"/>
    <xf numFmtId="0" fontId="7" fillId="0" borderId="0"/>
  </cellStyleXfs>
  <cellXfs count="68">
    <xf numFmtId="0" fontId="0" fillId="0" borderId="0" xfId="0"/>
    <xf numFmtId="0" fontId="4" fillId="0" borderId="0" xfId="1" applyFont="1" applyAlignment="1">
      <alignment wrapText="1"/>
    </xf>
    <xf numFmtId="0" fontId="4" fillId="0" borderId="1" xfId="1" applyFont="1" applyBorder="1" applyAlignment="1">
      <alignment wrapText="1"/>
    </xf>
    <xf numFmtId="0" fontId="4" fillId="3" borderId="1" xfId="1" applyFont="1" applyFill="1" applyBorder="1" applyAlignment="1" applyProtection="1">
      <alignment horizontal="left" vertical="center" wrapText="1"/>
      <protection locked="0"/>
    </xf>
    <xf numFmtId="0" fontId="4" fillId="0" borderId="1" xfId="1" applyFont="1" applyBorder="1" applyAlignment="1">
      <alignment horizontal="center" wrapText="1"/>
    </xf>
    <xf numFmtId="14" fontId="4" fillId="3" borderId="1" xfId="1" applyNumberFormat="1" applyFont="1" applyFill="1" applyBorder="1" applyAlignment="1" applyProtection="1">
      <alignment horizontal="left" vertical="center" wrapText="1"/>
      <protection locked="0"/>
    </xf>
    <xf numFmtId="0" fontId="5" fillId="4" borderId="1" xfId="2" applyFont="1" applyBorder="1" applyAlignment="1" applyProtection="1">
      <alignment horizontal="center" vertical="center" wrapText="1"/>
    </xf>
    <xf numFmtId="0" fontId="2" fillId="0" borderId="5" xfId="1" applyBorder="1" applyAlignment="1">
      <alignment vertical="center"/>
    </xf>
    <xf numFmtId="0" fontId="4" fillId="0" borderId="5" xfId="1" applyFont="1" applyBorder="1" applyAlignment="1">
      <alignment vertical="center" wrapText="1"/>
    </xf>
    <xf numFmtId="164" fontId="2" fillId="0" borderId="1" xfId="1" applyNumberFormat="1" applyBorder="1" applyAlignment="1">
      <alignment horizontal="center"/>
    </xf>
    <xf numFmtId="0" fontId="2" fillId="0" borderId="1" xfId="1" applyBorder="1" applyAlignment="1">
      <alignment horizontal="center"/>
    </xf>
    <xf numFmtId="164" fontId="2" fillId="0" borderId="6" xfId="1" applyNumberFormat="1" applyBorder="1" applyAlignment="1">
      <alignment vertical="center"/>
    </xf>
    <xf numFmtId="0" fontId="5" fillId="0" borderId="2" xfId="1" applyFont="1" applyBorder="1"/>
    <xf numFmtId="0" fontId="5" fillId="0" borderId="3" xfId="1" applyFont="1" applyBorder="1"/>
    <xf numFmtId="0" fontId="2" fillId="0" borderId="3" xfId="1" applyBorder="1" applyAlignment="1">
      <alignment horizontal="center" vertical="center"/>
    </xf>
    <xf numFmtId="0" fontId="5" fillId="0" borderId="4" xfId="1" applyFont="1" applyBorder="1" applyAlignment="1">
      <alignment horizontal="right"/>
    </xf>
    <xf numFmtId="164" fontId="5" fillId="0" borderId="1" xfId="1" applyNumberFormat="1" applyFont="1" applyBorder="1" applyAlignment="1">
      <alignment horizontal="center"/>
    </xf>
    <xf numFmtId="0" fontId="2" fillId="0" borderId="3" xfId="1" applyBorder="1" applyAlignment="1">
      <alignment vertical="center"/>
    </xf>
    <xf numFmtId="0" fontId="5" fillId="0" borderId="1" xfId="1" applyFont="1" applyBorder="1" applyAlignment="1">
      <alignment vertical="center"/>
    </xf>
    <xf numFmtId="0" fontId="5" fillId="0" borderId="1" xfId="1" applyFont="1" applyBorder="1"/>
    <xf numFmtId="0" fontId="4" fillId="3" borderId="1" xfId="1" applyFont="1" applyFill="1" applyBorder="1" applyAlignment="1" applyProtection="1">
      <alignment wrapText="1"/>
      <protection locked="0"/>
    </xf>
    <xf numFmtId="0" fontId="2" fillId="0" borderId="0" xfId="1"/>
    <xf numFmtId="8" fontId="2" fillId="0" borderId="0" xfId="1" applyNumberFormat="1"/>
    <xf numFmtId="8" fontId="6" fillId="0" borderId="0" xfId="1" applyNumberFormat="1" applyFont="1"/>
    <xf numFmtId="0" fontId="2" fillId="0" borderId="1" xfId="1" applyBorder="1"/>
    <xf numFmtId="9" fontId="0" fillId="0" borderId="1" xfId="3" applyFont="1" applyBorder="1" applyProtection="1"/>
    <xf numFmtId="164" fontId="0" fillId="6" borderId="1" xfId="4" applyFont="1" applyFill="1" applyBorder="1" applyProtection="1">
      <protection locked="0"/>
    </xf>
    <xf numFmtId="164" fontId="0" fillId="0" borderId="1" xfId="4" applyFont="1" applyBorder="1" applyProtection="1"/>
    <xf numFmtId="164" fontId="5" fillId="0" borderId="1" xfId="4" applyFont="1" applyBorder="1" applyProtection="1"/>
    <xf numFmtId="10" fontId="0" fillId="0" borderId="1" xfId="3" applyNumberFormat="1" applyFont="1" applyBorder="1" applyAlignment="1" applyProtection="1">
      <alignment horizontal="center"/>
    </xf>
    <xf numFmtId="10" fontId="2" fillId="0" borderId="1" xfId="1" applyNumberFormat="1" applyBorder="1" applyAlignment="1">
      <alignment horizontal="center"/>
    </xf>
    <xf numFmtId="165" fontId="0" fillId="0" borderId="1" xfId="3" applyNumberFormat="1" applyFont="1" applyBorder="1" applyAlignment="1" applyProtection="1">
      <alignment horizontal="center"/>
    </xf>
    <xf numFmtId="165" fontId="0" fillId="6" borderId="1" xfId="3" applyNumberFormat="1" applyFont="1" applyFill="1" applyBorder="1" applyAlignment="1" applyProtection="1">
      <alignment horizontal="center"/>
      <protection locked="0"/>
    </xf>
    <xf numFmtId="0" fontId="2" fillId="0" borderId="1" xfId="1" applyBorder="1" applyAlignment="1">
      <alignment horizontal="center" wrapText="1"/>
    </xf>
    <xf numFmtId="166" fontId="0" fillId="6" borderId="1" xfId="3" applyNumberFormat="1" applyFont="1" applyFill="1" applyBorder="1" applyAlignment="1" applyProtection="1">
      <alignment horizontal="center"/>
      <protection locked="0"/>
    </xf>
    <xf numFmtId="0" fontId="2" fillId="0" borderId="1" xfId="1" applyBorder="1" applyAlignment="1">
      <alignment horizontal="center" vertical="center"/>
    </xf>
    <xf numFmtId="165" fontId="0" fillId="0" borderId="1" xfId="3" applyNumberFormat="1" applyFont="1" applyBorder="1" applyAlignment="1" applyProtection="1">
      <alignment horizontal="center" wrapText="1"/>
    </xf>
    <xf numFmtId="44" fontId="2" fillId="0" borderId="0" xfId="1" applyNumberFormat="1"/>
    <xf numFmtId="9" fontId="0" fillId="0" borderId="1" xfId="3" applyFont="1" applyBorder="1" applyAlignment="1" applyProtection="1">
      <alignment horizontal="center"/>
    </xf>
    <xf numFmtId="10" fontId="0" fillId="6" borderId="1" xfId="3" applyNumberFormat="1" applyFont="1" applyFill="1" applyBorder="1" applyAlignment="1" applyProtection="1">
      <alignment horizontal="center"/>
      <protection locked="0"/>
    </xf>
    <xf numFmtId="0" fontId="2" fillId="0" borderId="1" xfId="1" applyBorder="1" applyAlignment="1">
      <alignment wrapText="1"/>
    </xf>
    <xf numFmtId="44" fontId="2" fillId="0" borderId="1" xfId="1" applyNumberFormat="1" applyBorder="1" applyAlignment="1">
      <alignment horizontal="center"/>
    </xf>
    <xf numFmtId="0" fontId="2" fillId="0" borderId="0" xfId="1" applyAlignment="1">
      <alignment horizontal="right"/>
    </xf>
    <xf numFmtId="164" fontId="5" fillId="0" borderId="0" xfId="4" applyFont="1" applyBorder="1" applyProtection="1"/>
    <xf numFmtId="9" fontId="2" fillId="0" borderId="1" xfId="3" applyBorder="1" applyAlignment="1" applyProtection="1">
      <alignment horizontal="center"/>
    </xf>
    <xf numFmtId="0" fontId="2" fillId="0" borderId="1" xfId="1" applyBorder="1" applyAlignment="1">
      <alignment horizontal="left"/>
    </xf>
    <xf numFmtId="9" fontId="2" fillId="0" borderId="0" xfId="3" applyProtection="1"/>
    <xf numFmtId="0" fontId="4" fillId="3" borderId="1" xfId="1" applyFont="1" applyFill="1" applyBorder="1" applyAlignment="1" applyProtection="1">
      <alignment horizontal="left" vertical="center" wrapText="1"/>
      <protection locked="0"/>
    </xf>
    <xf numFmtId="0" fontId="4" fillId="5" borderId="0" xfId="1" applyFont="1" applyFill="1" applyAlignment="1" applyProtection="1">
      <alignment horizontal="center" wrapText="1"/>
      <protection locked="0"/>
    </xf>
    <xf numFmtId="0" fontId="3" fillId="2" borderId="1" xfId="1" applyFont="1" applyFill="1" applyBorder="1" applyAlignment="1">
      <alignment horizontal="center" vertical="center" wrapText="1"/>
    </xf>
    <xf numFmtId="0" fontId="5" fillId="4" borderId="2" xfId="2" applyFont="1" applyBorder="1" applyAlignment="1" applyProtection="1">
      <alignment horizontal="center" vertical="center" wrapText="1"/>
    </xf>
    <xf numFmtId="0" fontId="5" fillId="4" borderId="3" xfId="2" applyFont="1" applyBorder="1" applyAlignment="1" applyProtection="1">
      <alignment horizontal="center" vertical="center" wrapText="1"/>
    </xf>
    <xf numFmtId="0" fontId="5" fillId="4" borderId="4" xfId="2" applyFont="1" applyBorder="1" applyAlignment="1" applyProtection="1">
      <alignment horizontal="center" vertical="center" wrapText="1"/>
    </xf>
    <xf numFmtId="0" fontId="5" fillId="4" borderId="1" xfId="2" applyFont="1" applyBorder="1" applyAlignment="1" applyProtection="1">
      <alignment horizontal="center" vertical="center" wrapText="1"/>
    </xf>
    <xf numFmtId="0" fontId="3" fillId="0" borderId="2" xfId="1" applyFont="1" applyBorder="1" applyAlignment="1">
      <alignment horizontal="left" vertical="center" wrapText="1"/>
    </xf>
    <xf numFmtId="0" fontId="3" fillId="0" borderId="3" xfId="1" applyFont="1" applyBorder="1" applyAlignment="1">
      <alignment horizontal="left" vertical="center" wrapText="1"/>
    </xf>
    <xf numFmtId="0" fontId="3" fillId="0" borderId="4" xfId="1" applyFont="1" applyBorder="1" applyAlignment="1">
      <alignment horizontal="left" vertical="center" wrapText="1"/>
    </xf>
    <xf numFmtId="0" fontId="4" fillId="3" borderId="2" xfId="1" applyFont="1" applyFill="1" applyBorder="1" applyAlignment="1" applyProtection="1">
      <alignment horizontal="left" vertical="center" wrapText="1"/>
      <protection locked="0"/>
    </xf>
    <xf numFmtId="0" fontId="4" fillId="3" borderId="3" xfId="1" applyFont="1" applyFill="1" applyBorder="1" applyAlignment="1" applyProtection="1">
      <alignment horizontal="left" vertical="center" wrapText="1"/>
      <protection locked="0"/>
    </xf>
    <xf numFmtId="0" fontId="4" fillId="3" borderId="4" xfId="1" applyFont="1" applyFill="1" applyBorder="1" applyAlignment="1" applyProtection="1">
      <alignment horizontal="left" vertical="center" wrapText="1"/>
      <protection locked="0"/>
    </xf>
    <xf numFmtId="0" fontId="4" fillId="0" borderId="1" xfId="1" applyFont="1" applyBorder="1" applyAlignment="1">
      <alignment horizontal="left" vertical="center" wrapText="1"/>
    </xf>
    <xf numFmtId="49" fontId="4" fillId="0" borderId="1" xfId="1" applyNumberFormat="1" applyFont="1" applyBorder="1" applyAlignment="1">
      <alignment horizontal="left" vertical="center" wrapText="1"/>
    </xf>
    <xf numFmtId="0" fontId="3" fillId="0" borderId="0" xfId="1" applyFont="1" applyAlignment="1">
      <alignment horizontal="center" vertical="center" wrapText="1"/>
    </xf>
    <xf numFmtId="0" fontId="2" fillId="0" borderId="1" xfId="1" applyBorder="1" applyAlignment="1">
      <alignment horizontal="center" vertical="center"/>
    </xf>
    <xf numFmtId="0" fontId="5" fillId="0" borderId="1" xfId="1" applyFont="1" applyBorder="1" applyAlignment="1">
      <alignment horizontal="center" vertical="center"/>
    </xf>
    <xf numFmtId="0" fontId="2" fillId="0" borderId="1" xfId="1" applyBorder="1" applyAlignment="1">
      <alignment horizontal="right"/>
    </xf>
    <xf numFmtId="0" fontId="2" fillId="0" borderId="1" xfId="1" applyBorder="1" applyAlignment="1">
      <alignment horizontal="left" vertical="center"/>
    </xf>
    <xf numFmtId="0" fontId="5" fillId="4" borderId="1" xfId="2" applyFont="1" applyBorder="1" applyAlignment="1" applyProtection="1">
      <alignment horizontal="center" vertical="center"/>
    </xf>
  </cellXfs>
  <cellStyles count="7">
    <cellStyle name="Moeda 2" xfId="4" xr:uid="{F739B459-64A7-434B-BA75-3ECCDC242E8C}"/>
    <cellStyle name="Normal" xfId="0" builtinId="0"/>
    <cellStyle name="Normal 2" xfId="1" xr:uid="{247F7A90-51ED-45BA-A1CC-280A32DD439B}"/>
    <cellStyle name="Normal 2 2 2 2" xfId="5" xr:uid="{DB4389B1-BE9C-48B7-9C2A-C84C3FE4EAFF}"/>
    <cellStyle name="Normal 3 2 2" xfId="6" xr:uid="{C193C1CF-D7B3-4340-BB81-73141192E4DD}"/>
    <cellStyle name="Porcentagem 2" xfId="3" xr:uid="{C16DE0DC-ECE5-4E97-BBB7-87F7C0D0DD8C}"/>
    <cellStyle name="Texto Explicativo 2" xfId="2" xr:uid="{76497151-0DE8-41C7-B4AE-793B6B271C8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sharedStrings" Target="sharedStrings.xml"/><Relationship Id="rId5" Type="http://schemas.openxmlformats.org/officeDocument/2006/relationships/externalLink" Target="externalLinks/externalLink2.xml"/><Relationship Id="rId10" Type="http://schemas.openxmlformats.org/officeDocument/2006/relationships/styles" Target="styles.xml"/><Relationship Id="rId4" Type="http://schemas.openxmlformats.org/officeDocument/2006/relationships/externalLink" Target="externalLinks/externalLink1.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1695450</xdr:colOff>
      <xdr:row>43</xdr:row>
      <xdr:rowOff>276225</xdr:rowOff>
    </xdr:from>
    <xdr:to>
      <xdr:col>4</xdr:col>
      <xdr:colOff>1274445</xdr:colOff>
      <xdr:row>43</xdr:row>
      <xdr:rowOff>1445260</xdr:rowOff>
    </xdr:to>
    <xdr:pic>
      <xdr:nvPicPr>
        <xdr:cNvPr id="2" name="Imagem 1" descr="Texto, Carta&#10;&#10;Descrição gerada automaticamente">
          <a:extLst>
            <a:ext uri="{FF2B5EF4-FFF2-40B4-BE49-F238E27FC236}">
              <a16:creationId xmlns:a16="http://schemas.microsoft.com/office/drawing/2014/main" id="{C98201C9-86E7-45A8-B30D-1692CA74FC6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648075" y="11020425"/>
          <a:ext cx="3331845" cy="1169035"/>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D:\ARQUIVOS%20D\PASTA%201%20-%20ESCRIT&#211;RIO\EMPRESA%201%20-%20T&amp;S\CLIENTES\PMDF\PMDF_31-2017\Aj.Finais_PMDF%20-%2010-07-17%20M&#193;RIO\PM%20-%20Lote%2003%20-%2008-07-2017%20-%20Ajustes_Lance%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mpresa_TES/Departamento_Licita&#231;&#245;es/01_T&amp;S/1.8_LICITA&#199;&#213;ES_REALIZADAS/2022/CFC/PE%209.2022/Planilha_Inicial_%20v1%20-%20rita.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LICITA~1\AppData\Local\Temp\Rar$DIa2340.32726\planilha_Simplificada.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ARQUIVO%20D\PASTA%201%20-%20ESCRIT&#211;RIO\EMPRESA%201%20-%20T&amp;S\CLIENTES\CONFEA\CONFEA%20-%20LICITA&#199;&#195;O%202017\Plan.xlsx" TargetMode="External"/></Relationships>
</file>

<file path=xl/externalLinks/_rels/externalLink5.xml.rels><?xml version="1.0" encoding="UTF-8" standalone="yes"?>
<Relationships xmlns="http://schemas.openxmlformats.org/package/2006/relationships"><Relationship Id="rId2" Type="http://schemas.openxmlformats.org/officeDocument/2006/relationships/externalLinkPath" Target="file:///Z:\Empresa_TES\Departamento_Licita&#231;&#245;es\01_T&amp;S\1.8_LICITA&#199;&#213;ES_REALIZADAS\2023\MJSP\PE%2014.2023\Plan_Inicial_V3_%20lance%20final%20-%20estudo%20M&#225;rio%20-%20Diligencia.xlsx" TargetMode="External"/><Relationship Id="rId1" Type="http://schemas.openxmlformats.org/officeDocument/2006/relationships/externalLinkPath" Target="/Empresa_TES/Departamento_Licita&#231;&#245;es/01_T&amp;S/1.8_LICITA&#199;&#213;ES_REALIZADAS/2023/MJSP/PE%2014.2023/Plan_Inicial_V3_%20lance%20final%20-%20estudo%20M&#225;rio%20-%20Diligenci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Complexidade"/>
      <sheetName val="Serviço L1"/>
      <sheetName val="Serviço L2"/>
      <sheetName val="Serviço L3"/>
      <sheetName val="Proposta Preços"/>
      <sheetName val="Serviço L4"/>
      <sheetName val="Qualificação MO"/>
      <sheetName val="QTD MO L1"/>
      <sheetName val="QTD MO L2"/>
      <sheetName val="QTD MO L3"/>
      <sheetName val="Plan_Geral-L1"/>
      <sheetName val="Plan_Geral-L2"/>
      <sheetName val="Plan_Geral-L3"/>
      <sheetName val="Uniformes"/>
      <sheetName val="Mat."/>
      <sheetName val="Equip."/>
      <sheetName val="Transp."/>
      <sheetName val="Celular"/>
      <sheetName val="Epi´s"/>
      <sheetName val="Cursos-Trein."/>
      <sheetName val="Mat.Exp."/>
      <sheetName val="Cargo - Aux.Téc.Eletric.-L3"/>
      <sheetName val="Cargo - Aux.Téc.Refrig.-L3"/>
      <sheetName val="Cargo - Engº.Eletricista - L3"/>
      <sheetName val="Cargo - Esp Telecom - L1"/>
      <sheetName val="Cargo - Esp Telecom - L2"/>
      <sheetName val="Cargo - Anali_Rede Telecom - L1"/>
      <sheetName val="Cargo - Anali_Rede Telecom -L2"/>
      <sheetName val="Cargo - Anali_Soft_Basico - L1"/>
      <sheetName val="Cargo - Anali_Soft_Basico - L2"/>
      <sheetName val="Cargo - Téc.Sistema_Telef - L2"/>
      <sheetName val="Cargo - Aux.Sistema_Telef - L2"/>
      <sheetName val="Cargo - Téc.Áudio_Vídeo - L2"/>
      <sheetName val="Cargo - Aux.Áudio_Vídeo - L2"/>
      <sheetName val="Cargo - Téc.Cabeamento - L2"/>
      <sheetName val="Cargo - Engº. Telecom - L3"/>
      <sheetName val="Cargo - Enc.Equipe-Rede L3"/>
      <sheetName val="Cargo - Téc.Refrig - L3"/>
      <sheetName val="Cargo - Téc.Eletricista - L3"/>
      <sheetName val="Cargo - Téc.Eletricista - L2"/>
      <sheetName val="Cargo - Enc.Equipe-Rede L1 "/>
      <sheetName val="Cargo - Enc.Equipe-Rede L2"/>
      <sheetName val="Cargo - Engº.Eletricista - L1"/>
      <sheetName val="Cargo - Engº.Eletricista - L2"/>
      <sheetName val="Cargo - Engº. Telecom - L1"/>
      <sheetName val="Cargo - Engº. Telecom - L2"/>
      <sheetName val="Cargo - Engº. Mecânico - L1"/>
      <sheetName val="Cargo - Téc-Rede Telecom - L1"/>
      <sheetName val="Cargo - Téc-Rede Telecom - L2"/>
      <sheetName val="Cargo - Téc RedeTelecomNot -L1"/>
      <sheetName val="Cargo - Aux Tec Rede - L1"/>
      <sheetName val="Cargo - Aux Tec Rede - L2"/>
      <sheetName val="Cargo - AuxTecRedeNot-L1"/>
      <sheetName val="Cargo - Aux.Téc.Refrig.-L1"/>
      <sheetName val="Serviço_L1"/>
      <sheetName val="Serviço_L2"/>
      <sheetName val="Serviço_L3"/>
      <sheetName val="Proposta_Preços"/>
      <sheetName val="Serviço_L4"/>
      <sheetName val="Qualificação_MO"/>
      <sheetName val="QTD_MO_L1"/>
      <sheetName val="QTD_MO_L2"/>
      <sheetName val="QTD_MO_L3"/>
      <sheetName val="Mat_"/>
      <sheetName val="Equip_"/>
      <sheetName val="Transp_"/>
      <sheetName val="Cursos-Trein_"/>
      <sheetName val="Mat_Exp_"/>
      <sheetName val="Cargo_-_Aux_Téc_Eletric_-L3"/>
      <sheetName val="Cargo_-_Aux_Téc_Refrig_-L3"/>
      <sheetName val="Cargo_-_Engº_Eletricista_-_L3"/>
      <sheetName val="Cargo_-_Esp_Telecom_-_L1"/>
      <sheetName val="Cargo_-_Esp_Telecom_-_L2"/>
      <sheetName val="Cargo_-_Anali_Rede_Telecom_-_L1"/>
      <sheetName val="Cargo_-_Anali_Rede_Telecom_-L2"/>
      <sheetName val="Cargo_-_Anali_Soft_Basico_-_L1"/>
      <sheetName val="Cargo_-_Anali_Soft_Basico_-_L2"/>
      <sheetName val="Cargo_-_Téc_Sistema_Telef_-_L2"/>
      <sheetName val="Cargo_-_Aux_Sistema_Telef_-_L2"/>
      <sheetName val="Cargo_-_Téc_Áudio_Vídeo_-_L2"/>
      <sheetName val="Cargo_-_Aux_Áudio_Vídeo_-_L2"/>
      <sheetName val="Cargo_-_Téc_Cabeamento_-_L2"/>
      <sheetName val="Cargo_-_Engº__Telecom_-_L3"/>
      <sheetName val="Cargo_-_Enc_Equipe-Rede_L3"/>
      <sheetName val="Cargo_-_Téc_Refrig_-_L3"/>
      <sheetName val="Cargo_-_Téc_Eletricista_-_L3"/>
      <sheetName val="Cargo_-_Téc_Eletricista_-_L2"/>
      <sheetName val="Cargo_-_Enc_Equipe-Rede_L1_"/>
      <sheetName val="Cargo_-_Enc_Equipe-Rede_L2"/>
      <sheetName val="Cargo_-_Engº_Eletricista_-_L1"/>
      <sheetName val="Cargo_-_Engº_Eletricista_-_L2"/>
      <sheetName val="Cargo_-_Engº__Telecom_-_L1"/>
      <sheetName val="Cargo_-_Engº__Telecom_-_L2"/>
      <sheetName val="Cargo_-_Engº__Mecânico_-_L1"/>
      <sheetName val="Cargo_-_Téc-Rede_Telecom_-_L1"/>
      <sheetName val="Cargo_-_Téc-Rede_Telecom_-_L2"/>
      <sheetName val="Cargo_-_Téc_RedeTelecomNot_-L1"/>
      <sheetName val="Cargo_-_Aux_Tec_Rede_-_L1"/>
      <sheetName val="Cargo_-_Aux_Tec_Rede_-_L2"/>
      <sheetName val="Cargo_-_AuxTecRedeNot-L1"/>
      <sheetName val="Cargo_-_Aux_Téc_Refrig_-L1"/>
      <sheetName val="Serviço_L11"/>
      <sheetName val="Serviço_L21"/>
      <sheetName val="Serviço_L31"/>
      <sheetName val="Proposta_Preços1"/>
      <sheetName val="Serviço_L41"/>
      <sheetName val="Qualificação_MO1"/>
      <sheetName val="QTD_MO_L11"/>
      <sheetName val="QTD_MO_L21"/>
      <sheetName val="QTD_MO_L31"/>
      <sheetName val="Mat_1"/>
      <sheetName val="Equip_1"/>
      <sheetName val="Transp_1"/>
      <sheetName val="Cursos-Trein_1"/>
      <sheetName val="Mat_Exp_1"/>
      <sheetName val="Cargo_-_Aux_Téc_Eletric_-L31"/>
      <sheetName val="Cargo_-_Aux_Téc_Refrig_-L31"/>
      <sheetName val="Cargo_-_Engº_Eletricista_-_L31"/>
      <sheetName val="Cargo_-_Esp_Telecom_-_L11"/>
      <sheetName val="Cargo_-_Esp_Telecom_-_L21"/>
      <sheetName val="Cargo_-_Anali_Rede_Telecom_-_L2"/>
      <sheetName val="Cargo_-_Anali_Rede_Telecom_-L21"/>
      <sheetName val="Cargo_-_Anali_Soft_Basico_-_L11"/>
      <sheetName val="Cargo_-_Anali_Soft_Basico_-_L21"/>
      <sheetName val="Cargo_-_Téc_Sistema_Telef_-_L21"/>
      <sheetName val="Cargo_-_Aux_Sistema_Telef_-_L21"/>
      <sheetName val="Cargo_-_Téc_Áudio_Vídeo_-_L21"/>
      <sheetName val="Cargo_-_Aux_Áudio_Vídeo_-_L21"/>
      <sheetName val="Cargo_-_Téc_Cabeamento_-_L21"/>
      <sheetName val="Cargo_-_Engº__Telecom_-_L31"/>
      <sheetName val="Cargo_-_Enc_Equipe-Rede_L31"/>
      <sheetName val="Cargo_-_Téc_Refrig_-_L31"/>
      <sheetName val="Cargo_-_Téc_Eletricista_-_L31"/>
      <sheetName val="Cargo_-_Téc_Eletricista_-_L21"/>
      <sheetName val="Cargo_-_Enc_Equipe-Rede_L1_1"/>
      <sheetName val="Cargo_-_Enc_Equipe-Rede_L21"/>
      <sheetName val="Cargo_-_Engº_Eletricista_-_L11"/>
      <sheetName val="Cargo_-_Engº_Eletricista_-_L21"/>
      <sheetName val="Cargo_-_Engº__Telecom_-_L11"/>
      <sheetName val="Cargo_-_Engº__Telecom_-_L21"/>
      <sheetName val="Cargo_-_Engº__Mecânico_-_L11"/>
      <sheetName val="Cargo_-_Téc-Rede_Telecom_-_L11"/>
      <sheetName val="Cargo_-_Téc-Rede_Telecom_-_L21"/>
      <sheetName val="Cargo_-_Téc_RedeTelecomNot_-L11"/>
      <sheetName val="Cargo_-_Aux_Tec_Rede_-_L11"/>
      <sheetName val="Cargo_-_Aux_Tec_Rede_-_L21"/>
      <sheetName val="Cargo_-_AuxTecRedeNot-L11"/>
      <sheetName val="Cargo_-_Aux_Téc_Refrig_-L11"/>
    </sheetNames>
    <sheetDataSet>
      <sheetData sheetId="0"/>
      <sheetData sheetId="1">
        <row r="3">
          <cell r="E3" t="str">
            <v>Especialista em Telecomunicações</v>
          </cell>
        </row>
        <row r="4">
          <cell r="E4" t="str">
            <v>Engenheiro em Telecomunicações</v>
          </cell>
        </row>
        <row r="5">
          <cell r="E5" t="str">
            <v>Engenheiro Mecânico</v>
          </cell>
        </row>
        <row r="6">
          <cell r="E6" t="str">
            <v>Engenheiro Eletricista</v>
          </cell>
        </row>
        <row r="7">
          <cell r="E7" t="str">
            <v>Analista de Redes de Telecomunicações</v>
          </cell>
        </row>
        <row r="8">
          <cell r="E8" t="str">
            <v>Analista de Software Básico</v>
          </cell>
        </row>
        <row r="9">
          <cell r="E9" t="str">
            <v>Encarregado de Equipe de Rede WAN</v>
          </cell>
        </row>
        <row r="10">
          <cell r="E10" t="str">
            <v>Encarregado de Equipe de Rede LAN</v>
          </cell>
        </row>
        <row r="11">
          <cell r="E11" t="str">
            <v>Técnico de Rede de Telecomunicações</v>
          </cell>
        </row>
        <row r="12">
          <cell r="E12" t="str">
            <v>Técnico em Cabeamento</v>
          </cell>
        </row>
        <row r="13">
          <cell r="E13" t="str">
            <v>Técnico de Sistemas de Telefonia</v>
          </cell>
        </row>
        <row r="14">
          <cell r="E14" t="str">
            <v>Técnico de Áudio e Vídeo</v>
          </cell>
        </row>
        <row r="15">
          <cell r="E15" t="str">
            <v>Técnico Eletricista</v>
          </cell>
        </row>
        <row r="16">
          <cell r="E16" t="str">
            <v>Técnico de Refrigeração</v>
          </cell>
        </row>
        <row r="17">
          <cell r="E17" t="str">
            <v>Auxiliar Técnico de Rede WAN</v>
          </cell>
        </row>
        <row r="18">
          <cell r="E18" t="str">
            <v>Auxiliar Técnico de Rede LAN</v>
          </cell>
        </row>
        <row r="19">
          <cell r="E19" t="str">
            <v>Auxiliar Técnico de Sistemas de Telefonia</v>
          </cell>
        </row>
        <row r="20">
          <cell r="E20" t="str">
            <v>Auxiliar Técnico de Áudio e Vídeo</v>
          </cell>
        </row>
        <row r="21">
          <cell r="E21" t="str">
            <v>Auxiliar Técnico de Eletricidade</v>
          </cell>
        </row>
        <row r="22">
          <cell r="E22" t="str">
            <v>Auxiliar Técnico de Refrigeração</v>
          </cell>
        </row>
        <row r="23">
          <cell r="E23" t="str">
            <v>Auxiliar de TI</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dro Resumo Interno"/>
      <sheetName val="RESUMO"/>
      <sheetName val="Secretário Exec.Bilíngue11"/>
      <sheetName val="Uniformes_EPIs2"/>
      <sheetName val="Copeiro"/>
      <sheetName val="Diagramador"/>
      <sheetName val="Encarregado Geral"/>
      <sheetName val="Engenheiro"/>
      <sheetName val="Jornalista"/>
      <sheetName val="Motorista"/>
      <sheetName val="Op. Telemarketing"/>
      <sheetName val="Revisor de Texto"/>
      <sheetName val="Sup. Telemarketing"/>
      <sheetName val="Téc. de Suporte TI"/>
      <sheetName val="Editor de mídia áudiovisual"/>
      <sheetName val="Secretário Exec.Bilíngue"/>
      <sheetName val="Uniformes_EPIs"/>
      <sheetName val="Ferramentas"/>
      <sheetName val="Quadro_Resumo_Interno"/>
      <sheetName val="Secretário_Exec_Bilíngue11"/>
      <sheetName val="Encarregado_Geral"/>
      <sheetName val="Op__Telemarketing"/>
      <sheetName val="Revisor_de_Texto"/>
      <sheetName val="Sup__Telemarketing"/>
      <sheetName val="Téc__de_Suporte_TI"/>
      <sheetName val="Editor_de_mídia_áudiovisual"/>
      <sheetName val="Secretário_Exec_Bilíngue"/>
      <sheetName val="Quadro_Resumo_Interno1"/>
      <sheetName val="Secretário_Exec_Bilíngue111"/>
      <sheetName val="Encarregado_Geral1"/>
      <sheetName val="Op__Telemarketing1"/>
      <sheetName val="Revisor_de_Texto1"/>
      <sheetName val="Sup__Telemarketing1"/>
      <sheetName val="Téc__de_Suporte_TI1"/>
      <sheetName val="Editor_de_mídia_áudiovisual1"/>
      <sheetName val="Secretário_Exec_Bilíngue1"/>
      <sheetName val="Quadro_Resumo_Interno2"/>
      <sheetName val="Secretário_Exec_Bilíngue112"/>
      <sheetName val="Encarregado_Geral2"/>
      <sheetName val="Op__Telemarketing2"/>
      <sheetName val="Revisor_de_Texto2"/>
      <sheetName val="Sup__Telemarketing2"/>
      <sheetName val="Téc__de_Suporte_TI2"/>
      <sheetName val="Editor_de_mídia_áudiovisual2"/>
      <sheetName val="Secretário_Exec_Bilíngue2"/>
      <sheetName val="Quadro_Resumo_Interno3"/>
      <sheetName val="Secretário_Exec_Bilíngue113"/>
      <sheetName val="Encarregado_Geral3"/>
      <sheetName val="Op__Telemarketing3"/>
      <sheetName val="Revisor_de_Texto3"/>
      <sheetName val="Sup__Telemarketing3"/>
      <sheetName val="Téc__de_Suporte_TI3"/>
      <sheetName val="Editor_de_mídia_áudiovisual3"/>
      <sheetName val="Secretário_Exec_Bilíngue3"/>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BJETO"/>
      <sheetName val="Resumo"/>
      <sheetName val="Estimativa_-_ITEM_Nº_1"/>
      <sheetName val="Estimativa_-_ITEM_Nº_2"/>
      <sheetName val="Estimativa_-_ITEM_Nº_3"/>
      <sheetName val="Estimativa_-_ITEM_Nº_4"/>
      <sheetName val="Estimativa_-_ITEM_Nº_5"/>
      <sheetName val="Estimativa_-_ITEM_Nº_6"/>
      <sheetName val="Estimativa_-_ITEM_Nº_7"/>
      <sheetName val="Estimativa_-_ITEM_Nº_8"/>
      <sheetName val="Estimativa_-_ITEM_Nº_9"/>
      <sheetName val="Perfis"/>
      <sheetName val="Serviços"/>
    </sheetNames>
    <sheetDataSet>
      <sheetData sheetId="0"/>
      <sheetData sheetId="1"/>
      <sheetData sheetId="2"/>
      <sheetData sheetId="3"/>
      <sheetData sheetId="4"/>
      <sheetData sheetId="5"/>
      <sheetData sheetId="6"/>
      <sheetData sheetId="7"/>
      <sheetData sheetId="8"/>
      <sheetData sheetId="9"/>
      <sheetData sheetId="10"/>
      <sheetData sheetId="11">
        <row r="2">
          <cell r="B2" t="str">
            <v>Técnico de suporte ao usuário de tecnologia da informação Junior</v>
          </cell>
        </row>
        <row r="3">
          <cell r="B3" t="str">
            <v>Técnico de suporte ao usuário de tecnologia da informação Pleno</v>
          </cell>
        </row>
        <row r="4">
          <cell r="B4" t="str">
            <v>Técnico de suporte ao usuário de tecnologia da informação Senior</v>
          </cell>
        </row>
        <row r="5">
          <cell r="B5" t="str">
            <v>Técnico em manutenção de equipamentos de informática Junior</v>
          </cell>
        </row>
        <row r="6">
          <cell r="B6" t="str">
            <v>Técnico em manutenção de equipamentos de informática Pleno</v>
          </cell>
        </row>
        <row r="7">
          <cell r="B7" t="str">
            <v>Técnico em manutenção de equipamentos de informática Senior</v>
          </cell>
        </row>
        <row r="8">
          <cell r="B8" t="str">
            <v>Gerente de suporte técnico de tecnologia da informação</v>
          </cell>
        </row>
        <row r="9">
          <cell r="B9" t="str">
            <v>Analista de suporte computacional Junior</v>
          </cell>
        </row>
        <row r="10">
          <cell r="B10" t="str">
            <v>Analista de suporte computacional Pleno</v>
          </cell>
        </row>
        <row r="11">
          <cell r="B11" t="str">
            <v>Analista de suporte computacional Senior</v>
          </cell>
        </row>
        <row r="12">
          <cell r="B12" t="str">
            <v>Gerente de infraestrutura de tecnologia da informação</v>
          </cell>
        </row>
        <row r="13">
          <cell r="B13" t="str">
            <v>Administrador de banco de dados - Junior</v>
          </cell>
        </row>
        <row r="14">
          <cell r="B14" t="str">
            <v>Administrador de banco de dados -  Pleno</v>
          </cell>
        </row>
        <row r="15">
          <cell r="B15" t="str">
            <v>Administrador de banco de dados -  Senior</v>
          </cell>
        </row>
        <row r="16">
          <cell r="B16" t="str">
            <v>Administrador de sistemas operacionais Junior</v>
          </cell>
        </row>
        <row r="17">
          <cell r="B17" t="str">
            <v>Administrador de sistemas operacionais Pleno</v>
          </cell>
        </row>
        <row r="18">
          <cell r="B18" t="str">
            <v>Administrador de sistemas operacionais Senior</v>
          </cell>
        </row>
        <row r="19">
          <cell r="B19" t="str">
            <v>Analista de redes e de comunicação de dados Junior</v>
          </cell>
        </row>
        <row r="20">
          <cell r="B20" t="str">
            <v>Analista de redes e de comunicação de dados Pleno</v>
          </cell>
        </row>
        <row r="21">
          <cell r="B21" t="str">
            <v>Analista de redes e de comunicação de dados Senior</v>
          </cell>
        </row>
        <row r="22">
          <cell r="B22" t="str">
            <v>Tecnico de Rede (Telecomunicacoes) Junior</v>
          </cell>
        </row>
        <row r="23">
          <cell r="B23" t="str">
            <v>Tecnico de Rede (Telecomunicacoes) Pleno</v>
          </cell>
        </row>
        <row r="24">
          <cell r="B24" t="str">
            <v>Tecnico de Rede (Telecomunicacoes) Senior</v>
          </cell>
        </row>
        <row r="25">
          <cell r="B25" t="str">
            <v>Desenvolvedor de sistemas de tecnologia da informação Junior</v>
          </cell>
        </row>
        <row r="26">
          <cell r="B26" t="str">
            <v>Desenvolvedor de sistemas de tecnologia da informação Pleno</v>
          </cell>
        </row>
        <row r="27">
          <cell r="B27" t="str">
            <v>Desenvolvedor de sistemas de tecnologia da informação Senior</v>
          </cell>
        </row>
        <row r="28">
          <cell r="B28" t="str">
            <v>Analista de sistemas de automação - Junior</v>
          </cell>
        </row>
        <row r="29">
          <cell r="B29" t="str">
            <v>Analista de sistemas de automação - Pleno</v>
          </cell>
        </row>
        <row r="30">
          <cell r="B30" t="str">
            <v>Analista de sistemas de automação - Senior</v>
          </cell>
        </row>
        <row r="31">
          <cell r="B31" t="str">
            <v>Administrador em segurança da informação - Junior</v>
          </cell>
        </row>
        <row r="32">
          <cell r="B32" t="str">
            <v>Administrador em segurança da informação - Pleno</v>
          </cell>
        </row>
        <row r="33">
          <cell r="B33" t="str">
            <v>Administrador em segurança da informação - Senior</v>
          </cell>
        </row>
        <row r="34">
          <cell r="B34" t="str">
            <v>Gerente de segurança da informação</v>
          </cell>
        </row>
      </sheetData>
      <sheetData sheetId="12">
        <row r="2">
          <cell r="A2" t="str">
            <v>Central de Serviços e Monitoramento </v>
          </cell>
        </row>
        <row r="3">
          <cell r="A3" t="str">
            <v>Gerenciamento Técnico dos Projetos e Operações </v>
          </cell>
        </row>
        <row r="4">
          <cell r="A4" t="str">
            <v>Banco de Dados </v>
          </cell>
        </row>
        <row r="5">
          <cell r="A5" t="str">
            <v>Aplicações, virtualização e nuvem </v>
          </cell>
        </row>
        <row r="6">
          <cell r="A6" t="str">
            <v>Serviços Corporativos </v>
          </cell>
        </row>
        <row r="7">
          <cell r="A7" t="str">
            <v>Armazenamento e Backup </v>
          </cell>
        </row>
        <row r="8">
          <cell r="A8" t="str">
            <v>Redes </v>
          </cell>
        </row>
        <row r="9">
          <cell r="A9" t="str">
            <v>Segurança da Informação </v>
          </cell>
        </row>
        <row r="10">
          <cell r="A10" t="str">
            <v>DevOps </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mo"/>
      <sheetName val="Complexidade"/>
      <sheetName val="Serviço L1"/>
      <sheetName val="QTD MO L1"/>
      <sheetName val="QTD MO L 1"/>
      <sheetName val="Planilha Alocação MO L1"/>
      <sheetName val="Plan_Geral-L1 (2)"/>
      <sheetName val="Plan_Geral-L1"/>
      <sheetName val="Cargo - Aux.Téc.Refrig.-L1"/>
      <sheetName val="Proposta de Preços L1"/>
      <sheetName val="Quadro Resumo Proposta"/>
      <sheetName val="Serviço L2"/>
      <sheetName val="Serviço L3"/>
      <sheetName val="Serviço L4"/>
      <sheetName val="Qualificação MO"/>
      <sheetName val="QTD MO L2"/>
      <sheetName val="QTD MO L3"/>
      <sheetName val="Plan_Geral-L2"/>
      <sheetName val="Plan_Geral-L3"/>
      <sheetName val="Uniformes"/>
      <sheetName val="Mat."/>
      <sheetName val="Equip."/>
      <sheetName val="Transp."/>
      <sheetName val="Celular"/>
      <sheetName val="Epi´s"/>
      <sheetName val="Cursos-Trein."/>
      <sheetName val="Mat.Exp."/>
      <sheetName val="Cargo - Aux.Téc.Eletric.-L3"/>
      <sheetName val="Cargo - Aux.Téc.Refrig.-L3"/>
      <sheetName val="Cargo - Engº.Eletricista - L3"/>
      <sheetName val="Cargo - Esp Telecom - L1"/>
      <sheetName val="Cargo - Esp Telecom - L2"/>
      <sheetName val="Cargo - Anali_Rede Telecom - L1"/>
      <sheetName val="Cargo - Anali_Soft_Basico - L1"/>
      <sheetName val="Cargo - Enc.Equipe-Rede L1 "/>
      <sheetName val="Cargo - Engº. Telecom - L1"/>
      <sheetName val="Cargo - Engº. Mecânico - L1"/>
      <sheetName val="Cargo - Anali_Rede Telecom -L2"/>
      <sheetName val="Cargo - Anali_Soft_Basico - L2"/>
      <sheetName val="Cargo - Téc.Sistema_Telef - L2"/>
      <sheetName val="Cargo - Aux.Sistema_Telef - L2"/>
      <sheetName val="Cargo - Téc.Áudio_Vídeo - L2"/>
      <sheetName val="Cargo - Aux.Áudio_Vídeo - L2"/>
      <sheetName val="Cargo - Téc.Cabeamento - L2"/>
      <sheetName val="Cargo - Engº. Telecom - L3"/>
      <sheetName val="Cargo - Enc.Equipe-Rede L3"/>
      <sheetName val="Cargo - Téc.Refrig - L3"/>
      <sheetName val="Cargo - Téc.Eletricista - L3"/>
      <sheetName val="Cargo - Téc.Eletricista - L2"/>
      <sheetName val="Cargo - Enc.Equipe-Rede L2"/>
      <sheetName val="Cargo - Engº.Eletricista - L2"/>
      <sheetName val="Cargo - Engº. Telecom - L2"/>
      <sheetName val="Cargo - Téc-Rede Telecom - L1"/>
      <sheetName val="Cargo - Téc-Rede Telec Camp-L1"/>
      <sheetName val="Cargo - Téc-Rede Telecom - L2"/>
      <sheetName val="Cargo - Téc RedeTelecomNot -L1"/>
      <sheetName val="Cargo - Aux Tec Rede - L1"/>
      <sheetName val="Cargo - Aux Tec Rede Campo L1"/>
      <sheetName val="Cargo - AuxTecRedeNot-L1"/>
      <sheetName val="Plan_Ajustes"/>
      <sheetName val="Cargo - Aux Tec Rede - L2"/>
      <sheetName val="Serviço_L1"/>
      <sheetName val="QTD_MO_L1"/>
      <sheetName val="QTD_MO_L_1"/>
      <sheetName val="Planilha_Alocação_MO_L1"/>
      <sheetName val="Plan_Geral-L1_(2)"/>
      <sheetName val="Cargo_-_Aux_Téc_Refrig_-L1"/>
      <sheetName val="Proposta_de_Preços_L1"/>
      <sheetName val="Quadro_Resumo_Proposta"/>
      <sheetName val="Serviço_L2"/>
      <sheetName val="Serviço_L3"/>
      <sheetName val="Serviço_L4"/>
      <sheetName val="Qualificação_MO"/>
      <sheetName val="QTD_MO_L2"/>
      <sheetName val="QTD_MO_L3"/>
      <sheetName val="Mat_"/>
      <sheetName val="Equip_"/>
      <sheetName val="Transp_"/>
      <sheetName val="Cursos-Trein_"/>
      <sheetName val="Mat_Exp_"/>
      <sheetName val="Cargo_-_Aux_Téc_Eletric_-L3"/>
      <sheetName val="Cargo_-_Aux_Téc_Refrig_-L3"/>
      <sheetName val="Cargo_-_Engº_Eletricista_-_L3"/>
      <sheetName val="Cargo_-_Esp_Telecom_-_L1"/>
      <sheetName val="Cargo_-_Esp_Telecom_-_L2"/>
      <sheetName val="Cargo_-_Anali_Rede_Telecom_-_L1"/>
      <sheetName val="Cargo_-_Anali_Soft_Basico_-_L1"/>
      <sheetName val="Cargo_-_Enc_Equipe-Rede_L1_"/>
      <sheetName val="Cargo_-_Engº__Telecom_-_L1"/>
      <sheetName val="Cargo_-_Engº__Mecânico_-_L1"/>
      <sheetName val="Cargo_-_Anali_Rede_Telecom_-L2"/>
      <sheetName val="Cargo_-_Anali_Soft_Basico_-_L2"/>
      <sheetName val="Cargo_-_Téc_Sistema_Telef_-_L2"/>
      <sheetName val="Cargo_-_Aux_Sistema_Telef_-_L2"/>
      <sheetName val="Cargo_-_Téc_Áudio_Vídeo_-_L2"/>
      <sheetName val="Cargo_-_Aux_Áudio_Vídeo_-_L2"/>
      <sheetName val="Cargo_-_Téc_Cabeamento_-_L2"/>
      <sheetName val="Cargo_-_Engº__Telecom_-_L3"/>
      <sheetName val="Cargo_-_Enc_Equipe-Rede_L3"/>
      <sheetName val="Cargo_-_Téc_Refrig_-_L3"/>
      <sheetName val="Cargo_-_Téc_Eletricista_-_L3"/>
      <sheetName val="Cargo_-_Téc_Eletricista_-_L2"/>
      <sheetName val="Cargo_-_Enc_Equipe-Rede_L2"/>
      <sheetName val="Cargo_-_Engº_Eletricista_-_L2"/>
      <sheetName val="Cargo_-_Engº__Telecom_-_L2"/>
      <sheetName val="Cargo_-_Téc-Rede_Telecom_-_L1"/>
      <sheetName val="Cargo_-_Téc-Rede_Telec_Camp-L1"/>
      <sheetName val="Cargo_-_Téc-Rede_Telecom_-_L2"/>
      <sheetName val="Cargo_-_Téc_RedeTelecomNot_-L1"/>
      <sheetName val="Cargo_-_Aux_Tec_Rede_-_L1"/>
      <sheetName val="Cargo_-_Aux_Tec_Rede_Campo_L1"/>
      <sheetName val="Cargo_-_AuxTecRedeNot-L1"/>
      <sheetName val="Cargo_-_Aux_Tec_Rede_-_L2"/>
      <sheetName val="Serviço_L11"/>
      <sheetName val="QTD_MO_L11"/>
      <sheetName val="QTD_MO_L_11"/>
      <sheetName val="Planilha_Alocação_MO_L11"/>
      <sheetName val="Plan_Geral-L1_(2)1"/>
      <sheetName val="Cargo_-_Aux_Téc_Refrig_-L11"/>
      <sheetName val="Proposta_de_Preços_L11"/>
      <sheetName val="Quadro_Resumo_Proposta1"/>
      <sheetName val="Serviço_L21"/>
      <sheetName val="Serviço_L31"/>
      <sheetName val="Serviço_L41"/>
      <sheetName val="Qualificação_MO1"/>
      <sheetName val="QTD_MO_L21"/>
      <sheetName val="QTD_MO_L31"/>
      <sheetName val="Mat_1"/>
      <sheetName val="Equip_1"/>
      <sheetName val="Transp_1"/>
      <sheetName val="Cursos-Trein_1"/>
      <sheetName val="Mat_Exp_1"/>
      <sheetName val="Cargo_-_Aux_Téc_Eletric_-L31"/>
      <sheetName val="Cargo_-_Aux_Téc_Refrig_-L31"/>
      <sheetName val="Cargo_-_Engº_Eletricista_-_L31"/>
      <sheetName val="Cargo_-_Esp_Telecom_-_L11"/>
      <sheetName val="Cargo_-_Esp_Telecom_-_L21"/>
      <sheetName val="Cargo_-_Anali_Rede_Telecom_-_L2"/>
      <sheetName val="Cargo_-_Anali_Soft_Basico_-_L11"/>
      <sheetName val="Cargo_-_Enc_Equipe-Rede_L1_1"/>
      <sheetName val="Cargo_-_Engº__Telecom_-_L11"/>
      <sheetName val="Cargo_-_Engº__Mecânico_-_L11"/>
      <sheetName val="Cargo_-_Anali_Rede_Telecom_-L21"/>
      <sheetName val="Cargo_-_Anali_Soft_Basico_-_L21"/>
      <sheetName val="Cargo_-_Téc_Sistema_Telef_-_L21"/>
      <sheetName val="Cargo_-_Aux_Sistema_Telef_-_L21"/>
      <sheetName val="Cargo_-_Téc_Áudio_Vídeo_-_L21"/>
      <sheetName val="Cargo_-_Aux_Áudio_Vídeo_-_L21"/>
      <sheetName val="Cargo_-_Téc_Cabeamento_-_L21"/>
      <sheetName val="Cargo_-_Engº__Telecom_-_L31"/>
      <sheetName val="Cargo_-_Enc_Equipe-Rede_L31"/>
      <sheetName val="Cargo_-_Téc_Refrig_-_L31"/>
      <sheetName val="Cargo_-_Téc_Eletricista_-_L31"/>
      <sheetName val="Cargo_-_Téc_Eletricista_-_L21"/>
      <sheetName val="Cargo_-_Enc_Equipe-Rede_L21"/>
      <sheetName val="Cargo_-_Engº_Eletricista_-_L21"/>
      <sheetName val="Cargo_-_Engº__Telecom_-_L21"/>
      <sheetName val="Cargo_-_Téc-Rede_Telecom_-_L11"/>
      <sheetName val="Cargo_-_Téc-Rede_Telec_Camp-L11"/>
      <sheetName val="Cargo_-_Téc-Rede_Telecom_-_L21"/>
      <sheetName val="Cargo_-_Téc_RedeTelecomNot_-L11"/>
      <sheetName val="Cargo_-_Aux_Tec_Rede_-_L11"/>
      <sheetName val="Cargo_-_Aux_Tec_Rede_Campo_L11"/>
      <sheetName val="Cargo_-_AuxTecRedeNot-L11"/>
      <sheetName val="Cargo_-_Aux_Tec_Rede_-_L21"/>
      <sheetName val="Serviço_L12"/>
      <sheetName val="QTD_MO_L12"/>
      <sheetName val="QTD_MO_L_12"/>
      <sheetName val="Planilha_Alocação_MO_L12"/>
      <sheetName val="Plan_Geral-L1_(2)2"/>
      <sheetName val="Cargo_-_Aux_Téc_Refrig_-L12"/>
      <sheetName val="Proposta_de_Preços_L12"/>
      <sheetName val="Quadro_Resumo_Proposta2"/>
      <sheetName val="Serviço_L22"/>
      <sheetName val="Serviço_L32"/>
      <sheetName val="Serviço_L42"/>
      <sheetName val="Qualificação_MO2"/>
      <sheetName val="QTD_MO_L22"/>
      <sheetName val="QTD_MO_L32"/>
      <sheetName val="Mat_2"/>
      <sheetName val="Equip_2"/>
      <sheetName val="Transp_2"/>
      <sheetName val="Cursos-Trein_2"/>
      <sheetName val="Mat_Exp_2"/>
      <sheetName val="Cargo_-_Aux_Téc_Eletric_-L32"/>
      <sheetName val="Cargo_-_Aux_Téc_Refrig_-L32"/>
      <sheetName val="Cargo_-_Engº_Eletricista_-_L32"/>
      <sheetName val="Cargo_-_Esp_Telecom_-_L12"/>
      <sheetName val="Cargo_-_Esp_Telecom_-_L22"/>
      <sheetName val="Cargo_-_Anali_Rede_Telecom_-_L3"/>
      <sheetName val="Cargo_-_Anali_Soft_Basico_-_L12"/>
      <sheetName val="Cargo_-_Enc_Equipe-Rede_L1_2"/>
      <sheetName val="Cargo_-_Engº__Telecom_-_L12"/>
      <sheetName val="Cargo_-_Engº__Mecânico_-_L12"/>
      <sheetName val="Cargo_-_Anali_Rede_Telecom_-L22"/>
      <sheetName val="Cargo_-_Anali_Soft_Basico_-_L22"/>
      <sheetName val="Cargo_-_Téc_Sistema_Telef_-_L22"/>
      <sheetName val="Cargo_-_Aux_Sistema_Telef_-_L22"/>
      <sheetName val="Cargo_-_Téc_Áudio_Vídeo_-_L22"/>
      <sheetName val="Cargo_-_Aux_Áudio_Vídeo_-_L22"/>
      <sheetName val="Cargo_-_Téc_Cabeamento_-_L22"/>
      <sheetName val="Cargo_-_Engº__Telecom_-_L32"/>
      <sheetName val="Cargo_-_Enc_Equipe-Rede_L32"/>
      <sheetName val="Cargo_-_Téc_Refrig_-_L32"/>
      <sheetName val="Cargo_-_Téc_Eletricista_-_L32"/>
      <sheetName val="Cargo_-_Téc_Eletricista_-_L22"/>
      <sheetName val="Cargo_-_Enc_Equipe-Rede_L22"/>
      <sheetName val="Cargo_-_Engº_Eletricista_-_L22"/>
      <sheetName val="Cargo_-_Engº__Telecom_-_L22"/>
      <sheetName val="Cargo_-_Téc-Rede_Telecom_-_L12"/>
      <sheetName val="Cargo_-_Téc-Rede_Telec_Camp-L12"/>
      <sheetName val="Cargo_-_Téc-Rede_Telecom_-_L22"/>
      <sheetName val="Cargo_-_Téc_RedeTelecomNot_-L12"/>
      <sheetName val="Cargo_-_Aux_Tec_Rede_-_L12"/>
      <sheetName val="Cargo_-_Aux_Tec_Rede_Campo_L12"/>
      <sheetName val="Cargo_-_AuxTecRedeNot-L12"/>
      <sheetName val="Cargo_-_Aux_Tec_Rede_-_L22"/>
      <sheetName val="Serviço_L13"/>
      <sheetName val="QTD_MO_L13"/>
      <sheetName val="QTD_MO_L_13"/>
      <sheetName val="Planilha_Alocação_MO_L13"/>
      <sheetName val="Plan_Geral-L1_(2)3"/>
      <sheetName val="Cargo_-_Aux_Téc_Refrig_-L13"/>
      <sheetName val="Proposta_de_Preços_L13"/>
      <sheetName val="Quadro_Resumo_Proposta3"/>
      <sheetName val="Serviço_L23"/>
      <sheetName val="Serviço_L33"/>
      <sheetName val="Serviço_L43"/>
      <sheetName val="Qualificação_MO3"/>
      <sheetName val="QTD_MO_L23"/>
      <sheetName val="QTD_MO_L33"/>
      <sheetName val="Mat_3"/>
      <sheetName val="Equip_3"/>
      <sheetName val="Transp_3"/>
      <sheetName val="Cursos-Trein_3"/>
      <sheetName val="Mat_Exp_3"/>
      <sheetName val="Cargo_-_Aux_Téc_Eletric_-L33"/>
      <sheetName val="Cargo_-_Aux_Téc_Refrig_-L33"/>
      <sheetName val="Cargo_-_Engº_Eletricista_-_L33"/>
      <sheetName val="Cargo_-_Esp_Telecom_-_L13"/>
      <sheetName val="Cargo_-_Esp_Telecom_-_L23"/>
      <sheetName val="Cargo_-_Anali_Rede_Telecom_-_L4"/>
      <sheetName val="Cargo_-_Anali_Soft_Basico_-_L13"/>
      <sheetName val="Cargo_-_Enc_Equipe-Rede_L1_3"/>
      <sheetName val="Cargo_-_Engº__Telecom_-_L13"/>
      <sheetName val="Cargo_-_Engº__Mecânico_-_L13"/>
      <sheetName val="Cargo_-_Anali_Rede_Telecom_-L23"/>
      <sheetName val="Cargo_-_Anali_Soft_Basico_-_L23"/>
      <sheetName val="Cargo_-_Téc_Sistema_Telef_-_L23"/>
      <sheetName val="Cargo_-_Aux_Sistema_Telef_-_L23"/>
      <sheetName val="Cargo_-_Téc_Áudio_Vídeo_-_L23"/>
      <sheetName val="Cargo_-_Aux_Áudio_Vídeo_-_L23"/>
      <sheetName val="Cargo_-_Téc_Cabeamento_-_L23"/>
      <sheetName val="Cargo_-_Engº__Telecom_-_L33"/>
      <sheetName val="Cargo_-_Enc_Equipe-Rede_L33"/>
      <sheetName val="Cargo_-_Téc_Refrig_-_L33"/>
      <sheetName val="Cargo_-_Téc_Eletricista_-_L33"/>
      <sheetName val="Cargo_-_Téc_Eletricista_-_L23"/>
      <sheetName val="Cargo_-_Enc_Equipe-Rede_L23"/>
      <sheetName val="Cargo_-_Engº_Eletricista_-_L23"/>
      <sheetName val="Cargo_-_Engº__Telecom_-_L23"/>
      <sheetName val="Cargo_-_Téc-Rede_Telecom_-_L13"/>
      <sheetName val="Cargo_-_Téc-Rede_Telec_Camp-L13"/>
      <sheetName val="Cargo_-_Téc-Rede_Telecom_-_L23"/>
      <sheetName val="Cargo_-_Téc_RedeTelecomNot_-L13"/>
      <sheetName val="Cargo_-_Aux_Tec_Rede_-_L13"/>
      <sheetName val="Cargo_-_Aux_Tec_Rede_Campo_L13"/>
      <sheetName val="Cargo_-_AuxTecRedeNot-L13"/>
      <sheetName val="Cargo_-_Aux_Tec_Rede_-_L23"/>
    </sheetNames>
    <sheetDataSet>
      <sheetData sheetId="0"/>
      <sheetData sheetId="1">
        <row r="3">
          <cell r="E3" t="str">
            <v>Especialista em Telecomunicações</v>
          </cell>
        </row>
        <row r="4">
          <cell r="E4" t="str">
            <v>Engenheiro em Telecomunicações</v>
          </cell>
        </row>
        <row r="5">
          <cell r="E5" t="str">
            <v>Engenheiro Mecânico</v>
          </cell>
        </row>
        <row r="6">
          <cell r="E6" t="str">
            <v>Engenheiro Eletricista</v>
          </cell>
        </row>
        <row r="7">
          <cell r="E7" t="str">
            <v>Analista de Redes de Telecomunicações</v>
          </cell>
        </row>
        <row r="8">
          <cell r="E8" t="str">
            <v>Analista de Software Básico</v>
          </cell>
        </row>
        <row r="9">
          <cell r="E9" t="str">
            <v>Encarregado de Equipe de Rede WAN</v>
          </cell>
        </row>
        <row r="10">
          <cell r="E10" t="str">
            <v>Encarregado de Equipe de Rede LAN</v>
          </cell>
        </row>
        <row r="11">
          <cell r="E11" t="str">
            <v>Técnico de Rede de Telecomunicações</v>
          </cell>
        </row>
        <row r="12">
          <cell r="E12" t="str">
            <v>Técnico em Cabeamento</v>
          </cell>
        </row>
        <row r="13">
          <cell r="E13" t="str">
            <v>Técnico de Sistemas de Telefonia</v>
          </cell>
        </row>
        <row r="14">
          <cell r="E14" t="str">
            <v>Técnico de Áudio e Vídeo</v>
          </cell>
        </row>
        <row r="15">
          <cell r="E15" t="str">
            <v>Técnico Eletricista</v>
          </cell>
        </row>
        <row r="16">
          <cell r="E16" t="str">
            <v>Técnico de Refrigeração</v>
          </cell>
        </row>
        <row r="17">
          <cell r="E17" t="str">
            <v>Auxiliar Técnico de Rede WAN</v>
          </cell>
        </row>
        <row r="18">
          <cell r="E18" t="str">
            <v>Auxiliar Técnico de Rede LAN</v>
          </cell>
        </row>
        <row r="19">
          <cell r="E19" t="str">
            <v>Auxiliar Técnico de Sistemas de Telefonia</v>
          </cell>
        </row>
        <row r="20">
          <cell r="E20" t="str">
            <v>Auxiliar Técnico de Áudio e Vídeo</v>
          </cell>
        </row>
        <row r="21">
          <cell r="E21" t="str">
            <v>Auxiliar Técnico de Eletricidade</v>
          </cell>
        </row>
        <row r="22">
          <cell r="E22" t="str">
            <v>Auxiliar Técnico de Refrigeração</v>
          </cell>
        </row>
        <row r="23">
          <cell r="E23" t="str">
            <v>Auxiliar de TI</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sheetData sheetId="123"/>
      <sheetData sheetId="124"/>
      <sheetData sheetId="125"/>
      <sheetData sheetId="126"/>
      <sheetData sheetId="127"/>
      <sheetData sheetId="128"/>
      <sheetData sheetId="129"/>
      <sheetData sheetId="130"/>
      <sheetData sheetId="131"/>
      <sheetData sheetId="132"/>
      <sheetData sheetId="133"/>
      <sheetData sheetId="134"/>
      <sheetData sheetId="135"/>
      <sheetData sheetId="136"/>
      <sheetData sheetId="137"/>
      <sheetData sheetId="138"/>
      <sheetData sheetId="139"/>
      <sheetData sheetId="140"/>
      <sheetData sheetId="141"/>
      <sheetData sheetId="142"/>
      <sheetData sheetId="143"/>
      <sheetData sheetId="144"/>
      <sheetData sheetId="145"/>
      <sheetData sheetId="146"/>
      <sheetData sheetId="147"/>
      <sheetData sheetId="148"/>
      <sheetData sheetId="149"/>
      <sheetData sheetId="150"/>
      <sheetData sheetId="151"/>
      <sheetData sheetId="152"/>
      <sheetData sheetId="153"/>
      <sheetData sheetId="154"/>
      <sheetData sheetId="155"/>
      <sheetData sheetId="156"/>
      <sheetData sheetId="157"/>
      <sheetData sheetId="158"/>
      <sheetData sheetId="159"/>
      <sheetData sheetId="160"/>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sheetData sheetId="185"/>
      <sheetData sheetId="186"/>
      <sheetData sheetId="187"/>
      <sheetData sheetId="188"/>
      <sheetData sheetId="189"/>
      <sheetData sheetId="190"/>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Quadro Resumo Interno "/>
      <sheetName val="Instruções"/>
      <sheetName val="Modelo de Proposta"/>
      <sheetName val="Resumo"/>
      <sheetName val="Apoio Adm. Nív. II"/>
      <sheetName val="Crachá"/>
      <sheetName val="PREPOSTO"/>
    </sheetNames>
    <sheetDataSet>
      <sheetData sheetId="0">
        <row r="5">
          <cell r="T5">
            <v>0.04</v>
          </cell>
          <cell r="W5">
            <v>3.6669E-2</v>
          </cell>
        </row>
      </sheetData>
      <sheetData sheetId="1"/>
      <sheetData sheetId="2"/>
      <sheetData sheetId="3">
        <row r="4">
          <cell r="F4">
            <v>9135.26</v>
          </cell>
        </row>
      </sheetData>
      <sheetData sheetId="4">
        <row r="109">
          <cell r="E109">
            <v>9135.26</v>
          </cell>
        </row>
      </sheetData>
      <sheetData sheetId="5"/>
      <sheetData sheetId="6"/>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7D454-F1B5-4A32-A97E-5B994157442B}">
  <dimension ref="B1:AML44"/>
  <sheetViews>
    <sheetView showGridLines="0" tabSelected="1" zoomScaleNormal="100" workbookViewId="0">
      <selection activeCell="C11" sqref="C11:G11"/>
    </sheetView>
  </sheetViews>
  <sheetFormatPr defaultRowHeight="15" x14ac:dyDescent="0.25"/>
  <cols>
    <col min="1" max="1" width="5.7109375" style="21" customWidth="1"/>
    <col min="2" max="2" width="23.5703125" style="1" customWidth="1"/>
    <col min="3" max="3" width="31.140625" style="1" customWidth="1"/>
    <col min="4" max="4" width="25.140625" style="1" customWidth="1"/>
    <col min="5" max="5" width="20.140625" style="1" customWidth="1"/>
    <col min="6" max="6" width="22.42578125" style="1" customWidth="1"/>
    <col min="7" max="7" width="22.85546875" style="1" customWidth="1"/>
    <col min="8" max="1026" width="9.140625" style="1"/>
    <col min="1027" max="16384" width="9.140625" style="21"/>
  </cols>
  <sheetData>
    <row r="1" spans="2:7" ht="18" customHeight="1" x14ac:dyDescent="0.25">
      <c r="B1" s="62" t="s">
        <v>0</v>
      </c>
      <c r="C1" s="62"/>
      <c r="D1" s="62"/>
      <c r="E1" s="62"/>
      <c r="F1" s="62"/>
      <c r="G1" s="62"/>
    </row>
    <row r="2" spans="2:7" ht="12.75" customHeight="1" x14ac:dyDescent="0.25">
      <c r="B2" s="62"/>
      <c r="C2" s="62"/>
      <c r="D2" s="62"/>
      <c r="E2" s="62"/>
      <c r="F2" s="62"/>
      <c r="G2" s="62"/>
    </row>
    <row r="3" spans="2:7" ht="12.75" customHeight="1" x14ac:dyDescent="0.25">
      <c r="B3" s="49" t="s">
        <v>1</v>
      </c>
      <c r="C3" s="49"/>
      <c r="D3" s="49"/>
      <c r="E3" s="49"/>
      <c r="F3" s="49"/>
      <c r="G3" s="49"/>
    </row>
    <row r="4" spans="2:7" ht="12.75" customHeight="1" x14ac:dyDescent="0.25">
      <c r="B4" s="2" t="s">
        <v>2</v>
      </c>
      <c r="C4" s="47" t="s">
        <v>3</v>
      </c>
      <c r="D4" s="47"/>
      <c r="E4" s="47"/>
      <c r="F4" s="47"/>
      <c r="G4" s="47"/>
    </row>
    <row r="5" spans="2:7" ht="12.75" customHeight="1" x14ac:dyDescent="0.25">
      <c r="B5" s="2" t="s">
        <v>4</v>
      </c>
      <c r="C5" s="47" t="s">
        <v>5</v>
      </c>
      <c r="D5" s="47"/>
      <c r="E5" s="47"/>
      <c r="F5" s="47"/>
      <c r="G5" s="47"/>
    </row>
    <row r="6" spans="2:7" ht="12.75" customHeight="1" x14ac:dyDescent="0.25">
      <c r="B6" s="2" t="s">
        <v>6</v>
      </c>
      <c r="C6" s="47" t="s">
        <v>7</v>
      </c>
      <c r="D6" s="47"/>
      <c r="E6" s="47"/>
      <c r="F6" s="47"/>
      <c r="G6" s="47"/>
    </row>
    <row r="7" spans="2:7" ht="12.75" customHeight="1" x14ac:dyDescent="0.25">
      <c r="B7" s="2" t="s">
        <v>8</v>
      </c>
      <c r="C7" s="47" t="s">
        <v>9</v>
      </c>
      <c r="D7" s="47"/>
      <c r="E7" s="47"/>
      <c r="F7" s="47"/>
      <c r="G7" s="47"/>
    </row>
    <row r="8" spans="2:7" ht="12.75" customHeight="1" x14ac:dyDescent="0.25">
      <c r="B8" s="2" t="s">
        <v>10</v>
      </c>
      <c r="C8" s="47" t="s">
        <v>11</v>
      </c>
      <c r="D8" s="47"/>
      <c r="E8" s="47"/>
      <c r="F8" s="47"/>
      <c r="G8" s="47"/>
    </row>
    <row r="9" spans="2:7" ht="12.75" customHeight="1" x14ac:dyDescent="0.25">
      <c r="B9" s="2" t="s">
        <v>12</v>
      </c>
      <c r="C9" s="47" t="s">
        <v>13</v>
      </c>
      <c r="D9" s="47"/>
      <c r="E9" s="47"/>
      <c r="F9" s="47"/>
      <c r="G9" s="47"/>
    </row>
    <row r="10" spans="2:7" ht="12.75" customHeight="1" x14ac:dyDescent="0.25">
      <c r="B10" s="2" t="s">
        <v>14</v>
      </c>
      <c r="C10" s="47" t="s">
        <v>152</v>
      </c>
      <c r="D10" s="47"/>
      <c r="E10" s="47"/>
      <c r="F10" s="47"/>
      <c r="G10" s="47"/>
    </row>
    <row r="11" spans="2:7" ht="12.75" customHeight="1" x14ac:dyDescent="0.25">
      <c r="B11" s="2" t="s">
        <v>15</v>
      </c>
      <c r="C11" s="47" t="s">
        <v>16</v>
      </c>
      <c r="D11" s="47"/>
      <c r="E11" s="47"/>
      <c r="F11" s="47"/>
      <c r="G11" s="47"/>
    </row>
    <row r="13" spans="2:7" ht="12.75" customHeight="1" x14ac:dyDescent="0.25">
      <c r="B13" s="49" t="s">
        <v>17</v>
      </c>
      <c r="C13" s="49"/>
      <c r="D13" s="49"/>
      <c r="E13" s="49"/>
      <c r="F13" s="49"/>
      <c r="G13" s="49"/>
    </row>
    <row r="14" spans="2:7" ht="12.75" customHeight="1" x14ac:dyDescent="0.25">
      <c r="B14" s="4" t="s">
        <v>18</v>
      </c>
      <c r="C14" s="60" t="s">
        <v>19</v>
      </c>
      <c r="D14" s="60"/>
      <c r="E14" s="60"/>
      <c r="F14" s="60"/>
      <c r="G14" s="5">
        <v>45282</v>
      </c>
    </row>
    <row r="15" spans="2:7" ht="12.75" customHeight="1" x14ac:dyDescent="0.25">
      <c r="B15" s="4" t="s">
        <v>20</v>
      </c>
      <c r="C15" s="60" t="s">
        <v>21</v>
      </c>
      <c r="D15" s="60"/>
      <c r="E15" s="60"/>
      <c r="F15" s="60"/>
      <c r="G15" s="3" t="s">
        <v>22</v>
      </c>
    </row>
    <row r="16" spans="2:7" ht="12.75" customHeight="1" x14ac:dyDescent="0.25">
      <c r="B16" s="4" t="s">
        <v>23</v>
      </c>
      <c r="C16" s="60" t="s">
        <v>24</v>
      </c>
      <c r="D16" s="60"/>
      <c r="E16" s="60"/>
      <c r="F16" s="60"/>
      <c r="G16" s="3" t="s">
        <v>25</v>
      </c>
    </row>
    <row r="17" spans="2:7" ht="12.75" customHeight="1" x14ac:dyDescent="0.25">
      <c r="B17" s="4" t="s">
        <v>26</v>
      </c>
      <c r="C17" s="60" t="s">
        <v>27</v>
      </c>
      <c r="D17" s="60"/>
      <c r="E17" s="60"/>
      <c r="F17" s="60"/>
      <c r="G17" s="4">
        <v>12</v>
      </c>
    </row>
    <row r="19" spans="2:7" ht="12.75" customHeight="1" x14ac:dyDescent="0.25">
      <c r="B19" s="49" t="s">
        <v>28</v>
      </c>
      <c r="C19" s="49"/>
      <c r="D19" s="49"/>
      <c r="E19" s="49"/>
      <c r="F19" s="49"/>
      <c r="G19" s="49"/>
    </row>
    <row r="20" spans="2:7" ht="75" customHeight="1" x14ac:dyDescent="0.25">
      <c r="B20" s="61" t="s">
        <v>29</v>
      </c>
      <c r="C20" s="61"/>
      <c r="D20" s="61"/>
      <c r="E20" s="61"/>
      <c r="F20" s="61"/>
      <c r="G20" s="61"/>
    </row>
    <row r="22" spans="2:7" x14ac:dyDescent="0.25">
      <c r="B22" s="50" t="s">
        <v>30</v>
      </c>
      <c r="C22" s="51"/>
      <c r="D22" s="51"/>
      <c r="E22" s="51"/>
      <c r="F22" s="51"/>
      <c r="G22" s="52"/>
    </row>
    <row r="23" spans="2:7" ht="30" x14ac:dyDescent="0.25">
      <c r="B23" s="53" t="s">
        <v>31</v>
      </c>
      <c r="C23" s="53"/>
      <c r="D23" s="6" t="s">
        <v>32</v>
      </c>
      <c r="E23" s="6" t="s">
        <v>33</v>
      </c>
      <c r="F23" s="6" t="s">
        <v>34</v>
      </c>
      <c r="G23" s="6" t="s">
        <v>35</v>
      </c>
    </row>
    <row r="24" spans="2:7" x14ac:dyDescent="0.25">
      <c r="B24" s="7" t="s">
        <v>36</v>
      </c>
      <c r="C24" s="8" t="s">
        <v>37</v>
      </c>
      <c r="D24" s="9" t="s">
        <v>38</v>
      </c>
      <c r="E24" s="10">
        <v>35</v>
      </c>
      <c r="F24" s="11">
        <f>[5]Resumo!F4</f>
        <v>9135.26</v>
      </c>
      <c r="G24" s="9">
        <f>F24*E24</f>
        <v>319734.10000000003</v>
      </c>
    </row>
    <row r="25" spans="2:7" x14ac:dyDescent="0.25">
      <c r="B25" s="12"/>
      <c r="C25" s="13"/>
      <c r="D25" s="14"/>
      <c r="E25" s="14"/>
      <c r="F25" s="15" t="s">
        <v>39</v>
      </c>
      <c r="G25" s="16">
        <f>SUM(G24:G24)</f>
        <v>319734.10000000003</v>
      </c>
    </row>
    <row r="26" spans="2:7" x14ac:dyDescent="0.25">
      <c r="B26" s="12"/>
      <c r="C26" s="13"/>
      <c r="D26" s="14"/>
      <c r="E26" s="17"/>
      <c r="F26" s="15" t="s">
        <v>40</v>
      </c>
      <c r="G26" s="16">
        <f>G25*12</f>
        <v>3836809.2</v>
      </c>
    </row>
    <row r="28" spans="2:7" s="1" customFormat="1" ht="31.5" customHeight="1" x14ac:dyDescent="0.25">
      <c r="B28" s="18" t="s">
        <v>41</v>
      </c>
      <c r="C28" s="19"/>
      <c r="D28" s="47"/>
      <c r="E28" s="47"/>
      <c r="F28" s="47"/>
      <c r="G28" s="47"/>
    </row>
    <row r="30" spans="2:7" s="1" customFormat="1" ht="182.25" customHeight="1" x14ac:dyDescent="0.25">
      <c r="B30" s="54" t="s">
        <v>42</v>
      </c>
      <c r="C30" s="55"/>
      <c r="D30" s="55"/>
      <c r="E30" s="55"/>
      <c r="F30" s="55"/>
      <c r="G30" s="56"/>
    </row>
    <row r="32" spans="2:7" s="1" customFormat="1" ht="12.75" customHeight="1" x14ac:dyDescent="0.25">
      <c r="B32" s="57" t="s">
        <v>43</v>
      </c>
      <c r="C32" s="58"/>
      <c r="D32" s="58"/>
      <c r="E32" s="58"/>
      <c r="F32" s="58"/>
      <c r="G32" s="59"/>
    </row>
    <row r="33" spans="2:7" s="1" customFormat="1" ht="12.75" customHeight="1" x14ac:dyDescent="0.25">
      <c r="B33" s="47" t="s">
        <v>44</v>
      </c>
      <c r="C33" s="47"/>
      <c r="D33" s="47" t="s">
        <v>45</v>
      </c>
      <c r="E33" s="47"/>
      <c r="F33" s="47"/>
      <c r="G33" s="47"/>
    </row>
    <row r="34" spans="2:7" s="1" customFormat="1" ht="12.75" customHeight="1" x14ac:dyDescent="0.25">
      <c r="B34" s="47" t="s">
        <v>46</v>
      </c>
      <c r="C34" s="47"/>
      <c r="D34" s="20" t="s">
        <v>47</v>
      </c>
      <c r="E34" s="20"/>
      <c r="F34" s="20" t="s">
        <v>48</v>
      </c>
      <c r="G34" s="20" t="s">
        <v>49</v>
      </c>
    </row>
    <row r="35" spans="2:7" s="1" customFormat="1" ht="12.75" customHeight="1" x14ac:dyDescent="0.25">
      <c r="B35" s="47" t="s">
        <v>50</v>
      </c>
      <c r="C35" s="47"/>
      <c r="D35" s="47" t="s">
        <v>51</v>
      </c>
      <c r="E35" s="47"/>
      <c r="F35" s="47"/>
      <c r="G35" s="20" t="s">
        <v>52</v>
      </c>
    </row>
    <row r="36" spans="2:7" s="1" customFormat="1" ht="12.75" customHeight="1" x14ac:dyDescent="0.25">
      <c r="B36" s="49" t="s">
        <v>53</v>
      </c>
      <c r="C36" s="49"/>
      <c r="D36" s="49"/>
      <c r="E36" s="49"/>
      <c r="F36" s="49"/>
      <c r="G36" s="49"/>
    </row>
    <row r="37" spans="2:7" s="1" customFormat="1" ht="12.75" customHeight="1" x14ac:dyDescent="0.25">
      <c r="B37" s="47" t="s">
        <v>54</v>
      </c>
      <c r="C37" s="47"/>
      <c r="D37" s="47"/>
      <c r="E37" s="47"/>
      <c r="F37" s="47"/>
      <c r="G37" s="47"/>
    </row>
    <row r="38" spans="2:7" s="1" customFormat="1" ht="12.75" customHeight="1" x14ac:dyDescent="0.25">
      <c r="B38" s="47" t="s">
        <v>55</v>
      </c>
      <c r="C38" s="47"/>
      <c r="D38" s="47"/>
      <c r="E38" s="47"/>
      <c r="F38" s="47"/>
      <c r="G38" s="47"/>
    </row>
    <row r="39" spans="2:7" s="1" customFormat="1" ht="12.75" customHeight="1" x14ac:dyDescent="0.25">
      <c r="B39" s="47" t="s">
        <v>47</v>
      </c>
      <c r="C39" s="47"/>
      <c r="D39" s="47" t="s">
        <v>48</v>
      </c>
      <c r="E39" s="47"/>
      <c r="F39" s="47"/>
      <c r="G39" s="20" t="s">
        <v>49</v>
      </c>
    </row>
    <row r="40" spans="2:7" s="1" customFormat="1" ht="12.75" customHeight="1" x14ac:dyDescent="0.25">
      <c r="B40" s="47" t="s">
        <v>56</v>
      </c>
      <c r="C40" s="47"/>
      <c r="D40" s="47" t="s">
        <v>57</v>
      </c>
      <c r="E40" s="47"/>
      <c r="F40" s="47"/>
      <c r="G40" s="47"/>
    </row>
    <row r="41" spans="2:7" s="1" customFormat="1" ht="12.75" customHeight="1" x14ac:dyDescent="0.25">
      <c r="B41" s="47" t="s">
        <v>58</v>
      </c>
      <c r="C41" s="47"/>
      <c r="D41" s="47" t="s">
        <v>59</v>
      </c>
      <c r="E41" s="47"/>
      <c r="F41" s="47"/>
      <c r="G41" s="47"/>
    </row>
    <row r="42" spans="2:7" s="1" customFormat="1" ht="12.75" customHeight="1" x14ac:dyDescent="0.25">
      <c r="B42" s="47" t="s">
        <v>60</v>
      </c>
      <c r="C42" s="47"/>
      <c r="D42" s="47" t="s">
        <v>61</v>
      </c>
      <c r="E42" s="47"/>
      <c r="F42" s="47"/>
      <c r="G42" s="47"/>
    </row>
    <row r="44" spans="2:7" s="1" customFormat="1" ht="126" customHeight="1" x14ac:dyDescent="0.25">
      <c r="B44" s="48" t="s">
        <v>151</v>
      </c>
      <c r="C44" s="48"/>
      <c r="D44" s="48"/>
      <c r="E44" s="48"/>
      <c r="F44" s="48"/>
      <c r="G44" s="48"/>
    </row>
  </sheetData>
  <mergeCells count="40">
    <mergeCell ref="C6:G6"/>
    <mergeCell ref="B1:G1"/>
    <mergeCell ref="B2:G2"/>
    <mergeCell ref="B3:G3"/>
    <mergeCell ref="C4:G4"/>
    <mergeCell ref="C5:G5"/>
    <mergeCell ref="B20:G20"/>
    <mergeCell ref="C7:G7"/>
    <mergeCell ref="C8:G8"/>
    <mergeCell ref="C9:G9"/>
    <mergeCell ref="C10:G10"/>
    <mergeCell ref="C11:G11"/>
    <mergeCell ref="B13:G13"/>
    <mergeCell ref="C14:F14"/>
    <mergeCell ref="C15:F15"/>
    <mergeCell ref="C16:F16"/>
    <mergeCell ref="C17:F17"/>
    <mergeCell ref="B19:G19"/>
    <mergeCell ref="B38:G38"/>
    <mergeCell ref="B22:G22"/>
    <mergeCell ref="B23:C23"/>
    <mergeCell ref="D28:G28"/>
    <mergeCell ref="B30:G30"/>
    <mergeCell ref="B32:G32"/>
    <mergeCell ref="B33:C33"/>
    <mergeCell ref="D33:G33"/>
    <mergeCell ref="B34:C34"/>
    <mergeCell ref="B35:C35"/>
    <mergeCell ref="D35:F35"/>
    <mergeCell ref="B36:G36"/>
    <mergeCell ref="B37:G37"/>
    <mergeCell ref="B42:C42"/>
    <mergeCell ref="D42:G42"/>
    <mergeCell ref="B44:G44"/>
    <mergeCell ref="B39:C39"/>
    <mergeCell ref="D39:F39"/>
    <mergeCell ref="B40:C40"/>
    <mergeCell ref="D40:G40"/>
    <mergeCell ref="B41:C41"/>
    <mergeCell ref="D41:G41"/>
  </mergeCells>
  <pageMargins left="0.78749999999999998" right="0.78749999999999998" top="1.05277777777778" bottom="1.05277777777778" header="0.78749999999999998" footer="0.78749999999999998"/>
  <pageSetup paperSize="9" firstPageNumber="0" orientation="portrait" horizontalDpi="300" verticalDpi="300" r:id="rId1"/>
  <headerFooter>
    <oddHeader>&amp;C&amp;"Times New Roman,Normal"&amp;12&amp;A</oddHeader>
    <oddFooter>&amp;C&amp;"Times New Roman,Normal"&amp;12Página &amp;P</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B6AB9-2E70-4C16-9E78-ECFD3869C90B}">
  <dimension ref="B1:AML6"/>
  <sheetViews>
    <sheetView showGridLines="0" zoomScaleNormal="100" workbookViewId="0">
      <selection activeCell="B2" sqref="B2:G2"/>
    </sheetView>
  </sheetViews>
  <sheetFormatPr defaultRowHeight="15" x14ac:dyDescent="0.25"/>
  <cols>
    <col min="1" max="1" width="5.7109375" style="21" customWidth="1"/>
    <col min="2" max="2" width="12.28515625" style="21" customWidth="1"/>
    <col min="3" max="3" width="44.5703125" style="21" customWidth="1"/>
    <col min="4" max="4" width="29.140625" style="21" customWidth="1"/>
    <col min="5" max="7" width="25" style="21" customWidth="1"/>
    <col min="8" max="8" width="13.7109375" style="21" customWidth="1"/>
    <col min="9" max="9" width="17.7109375" style="21" customWidth="1"/>
    <col min="10" max="10" width="13.7109375" style="21" customWidth="1"/>
    <col min="11" max="11" width="17.7109375" style="21" customWidth="1"/>
    <col min="12" max="12" width="13.7109375" style="21" customWidth="1"/>
    <col min="13" max="13" width="17.7109375" style="21" customWidth="1"/>
    <col min="14" max="14" width="13.7109375" style="21" customWidth="1"/>
    <col min="15" max="15" width="17.7109375" style="21" customWidth="1"/>
    <col min="16" max="16" width="13.7109375" style="21" customWidth="1"/>
    <col min="17" max="17" width="17.7109375" style="21" customWidth="1"/>
    <col min="18" max="22" width="8.7109375" style="21" customWidth="1"/>
    <col min="23" max="23" width="9.140625" style="21"/>
    <col min="24" max="1018" width="8.7109375" style="21" customWidth="1"/>
    <col min="1019" max="16384" width="9.140625" style="21"/>
  </cols>
  <sheetData>
    <row r="1" spans="2:1026" ht="18" customHeight="1" x14ac:dyDescent="0.25">
      <c r="D1" s="22"/>
      <c r="E1" s="23"/>
      <c r="F1" s="23"/>
    </row>
    <row r="2" spans="2:1026" x14ac:dyDescent="0.25">
      <c r="B2" s="50" t="s">
        <v>30</v>
      </c>
      <c r="C2" s="51"/>
      <c r="D2" s="51"/>
      <c r="E2" s="51"/>
      <c r="F2" s="51"/>
      <c r="G2" s="52"/>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c r="AML2" s="1"/>
    </row>
    <row r="3" spans="2:1026" ht="30" x14ac:dyDescent="0.25">
      <c r="B3" s="53" t="s">
        <v>31</v>
      </c>
      <c r="C3" s="53"/>
      <c r="D3" s="6" t="s">
        <v>32</v>
      </c>
      <c r="E3" s="6" t="s">
        <v>33</v>
      </c>
      <c r="F3" s="6" t="s">
        <v>34</v>
      </c>
      <c r="G3" s="6" t="s">
        <v>35</v>
      </c>
      <c r="H3" s="1"/>
      <c r="I3" s="1"/>
      <c r="J3" s="1"/>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c r="AML3" s="1"/>
    </row>
    <row r="4" spans="2:1026" x14ac:dyDescent="0.25">
      <c r="B4" s="7" t="s">
        <v>36</v>
      </c>
      <c r="C4" s="8" t="s">
        <v>37</v>
      </c>
      <c r="D4" s="9" t="s">
        <v>38</v>
      </c>
      <c r="E4" s="10">
        <v>35</v>
      </c>
      <c r="F4" s="11">
        <f>'[5]Apoio Adm. Nív. II'!E109</f>
        <v>9135.26</v>
      </c>
      <c r="G4" s="9">
        <f>F4*E4</f>
        <v>319734.10000000003</v>
      </c>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c r="AML4" s="1"/>
    </row>
    <row r="5" spans="2:1026" x14ac:dyDescent="0.25">
      <c r="B5" s="12"/>
      <c r="C5" s="13"/>
      <c r="D5" s="14"/>
      <c r="E5" s="14"/>
      <c r="F5" s="15" t="s">
        <v>39</v>
      </c>
      <c r="G5" s="16">
        <f>SUM(G4:G4)</f>
        <v>319734.10000000003</v>
      </c>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c r="AML5" s="1"/>
    </row>
    <row r="6" spans="2:1026" x14ac:dyDescent="0.25">
      <c r="B6" s="12"/>
      <c r="C6" s="13"/>
      <c r="D6" s="14"/>
      <c r="E6" s="17"/>
      <c r="F6" s="15" t="s">
        <v>62</v>
      </c>
      <c r="G6" s="16">
        <f>G5*12</f>
        <v>3836809.2</v>
      </c>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c r="AML6" s="1"/>
    </row>
  </sheetData>
  <mergeCells count="2">
    <mergeCell ref="B2:G2"/>
    <mergeCell ref="B3:C3"/>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9E5D00-E0C8-4DE1-BA9B-4C286A5DDCAC}">
  <dimension ref="B1:J123"/>
  <sheetViews>
    <sheetView showGridLines="0" zoomScaleNormal="100" workbookViewId="0">
      <selection activeCell="B2" sqref="B2:C2"/>
    </sheetView>
  </sheetViews>
  <sheetFormatPr defaultRowHeight="15" x14ac:dyDescent="0.25"/>
  <cols>
    <col min="1" max="1" width="5.7109375" style="21" customWidth="1"/>
    <col min="2" max="2" width="12.28515625" style="21" customWidth="1"/>
    <col min="3" max="3" width="54.85546875" style="21" customWidth="1"/>
    <col min="4" max="4" width="16.42578125" style="21" bestFit="1" customWidth="1"/>
    <col min="5" max="5" width="17.7109375" style="21" customWidth="1"/>
    <col min="6" max="6" width="13.7109375" style="21" customWidth="1"/>
    <col min="7" max="7" width="21.85546875" style="21" bestFit="1" customWidth="1"/>
    <col min="8" max="8" width="16.140625" style="21" bestFit="1" customWidth="1"/>
    <col min="9" max="9" width="17.7109375" style="21" customWidth="1"/>
    <col min="10" max="10" width="13.7109375" style="21" customWidth="1"/>
    <col min="11" max="11" width="17.7109375" style="21" customWidth="1"/>
    <col min="12" max="12" width="13.7109375" style="21" customWidth="1"/>
    <col min="13" max="13" width="17.7109375" style="21" customWidth="1"/>
    <col min="14" max="14" width="13.7109375" style="21" customWidth="1"/>
    <col min="15" max="15" width="17.7109375" style="21" customWidth="1"/>
    <col min="16" max="16" width="13.7109375" style="21" customWidth="1"/>
    <col min="17" max="17" width="17.7109375" style="21" customWidth="1"/>
    <col min="18" max="18" width="13.7109375" style="21" customWidth="1"/>
    <col min="19" max="19" width="17.7109375" style="21" customWidth="1"/>
    <col min="20" max="20" width="13.7109375" style="21" customWidth="1"/>
    <col min="21" max="21" width="17.7109375" style="21" customWidth="1"/>
    <col min="22" max="22" width="13.7109375" style="21" customWidth="1"/>
    <col min="23" max="23" width="17.7109375" style="21" customWidth="1"/>
    <col min="24" max="28" width="8.7109375" style="21" customWidth="1"/>
    <col min="29" max="29" width="9.140625" style="21"/>
    <col min="30" max="1024" width="8.7109375" style="21" customWidth="1"/>
    <col min="1025" max="16384" width="9.140625" style="21"/>
  </cols>
  <sheetData>
    <row r="1" spans="2:5" ht="18" customHeight="1" x14ac:dyDescent="0.25"/>
    <row r="2" spans="2:5" ht="39.950000000000003" customHeight="1" x14ac:dyDescent="0.25">
      <c r="B2" s="67" t="s">
        <v>63</v>
      </c>
      <c r="C2" s="67"/>
      <c r="D2" s="50" t="s">
        <v>37</v>
      </c>
      <c r="E2" s="52"/>
    </row>
    <row r="3" spans="2:5" x14ac:dyDescent="0.25">
      <c r="B3" s="10">
        <v>1</v>
      </c>
      <c r="C3" s="10" t="s">
        <v>64</v>
      </c>
      <c r="D3" s="10"/>
      <c r="E3" s="10" t="s">
        <v>65</v>
      </c>
    </row>
    <row r="4" spans="2:5" x14ac:dyDescent="0.25">
      <c r="B4" s="10" t="s">
        <v>18</v>
      </c>
      <c r="C4" s="24" t="s">
        <v>66</v>
      </c>
      <c r="D4" s="25"/>
      <c r="E4" s="26">
        <v>4893.4799999999996</v>
      </c>
    </row>
    <row r="5" spans="2:5" x14ac:dyDescent="0.25">
      <c r="B5" s="10" t="s">
        <v>20</v>
      </c>
      <c r="C5" s="24" t="s">
        <v>67</v>
      </c>
      <c r="D5" s="25"/>
      <c r="E5" s="27"/>
    </row>
    <row r="6" spans="2:5" x14ac:dyDescent="0.25">
      <c r="B6" s="10" t="s">
        <v>23</v>
      </c>
      <c r="C6" s="24" t="s">
        <v>68</v>
      </c>
      <c r="D6" s="25"/>
      <c r="E6" s="27"/>
    </row>
    <row r="7" spans="2:5" x14ac:dyDescent="0.25">
      <c r="B7" s="65" t="s">
        <v>69</v>
      </c>
      <c r="C7" s="65"/>
      <c r="D7" s="24"/>
      <c r="E7" s="28">
        <f>SUM(E4:E6)</f>
        <v>4893.4799999999996</v>
      </c>
    </row>
    <row r="10" spans="2:5" ht="39.950000000000003" customHeight="1" x14ac:dyDescent="0.25">
      <c r="B10" s="67" t="s">
        <v>70</v>
      </c>
      <c r="C10" s="67"/>
      <c r="D10" s="50" t="str">
        <f>$D$2</f>
        <v>Apoio Administrativo Nível II</v>
      </c>
      <c r="E10" s="52"/>
    </row>
    <row r="11" spans="2:5" x14ac:dyDescent="0.25">
      <c r="B11" s="10" t="s">
        <v>71</v>
      </c>
      <c r="C11" s="10" t="s">
        <v>72</v>
      </c>
      <c r="D11" s="10" t="s">
        <v>73</v>
      </c>
      <c r="E11" s="10" t="s">
        <v>65</v>
      </c>
    </row>
    <row r="12" spans="2:5" x14ac:dyDescent="0.25">
      <c r="B12" s="10" t="s">
        <v>18</v>
      </c>
      <c r="C12" s="24" t="s">
        <v>74</v>
      </c>
      <c r="D12" s="29">
        <f>1/12</f>
        <v>8.3333333333333329E-2</v>
      </c>
      <c r="E12" s="27">
        <f>ROUND(D12*E7,2)</f>
        <v>407.79</v>
      </c>
    </row>
    <row r="13" spans="2:5" x14ac:dyDescent="0.25">
      <c r="B13" s="10" t="s">
        <v>20</v>
      </c>
      <c r="C13" s="24" t="s">
        <v>75</v>
      </c>
      <c r="D13" s="29">
        <f>(1/12)+(1/3/12)</f>
        <v>0.1111111111111111</v>
      </c>
      <c r="E13" s="27">
        <f>ROUND(D13*E7,2)</f>
        <v>543.72</v>
      </c>
    </row>
    <row r="14" spans="2:5" x14ac:dyDescent="0.25">
      <c r="B14" s="65" t="s">
        <v>69</v>
      </c>
      <c r="C14" s="65"/>
      <c r="D14" s="30">
        <f t="shared" ref="D14:E14" si="0">SUM(D12:D13)</f>
        <v>0.19444444444444442</v>
      </c>
      <c r="E14" s="28">
        <f t="shared" si="0"/>
        <v>951.51</v>
      </c>
    </row>
    <row r="17" spans="2:9" ht="39.950000000000003" customHeight="1" x14ac:dyDescent="0.25">
      <c r="B17" s="53" t="s">
        <v>76</v>
      </c>
      <c r="C17" s="53"/>
      <c r="D17" s="50" t="str">
        <f>$D$2</f>
        <v>Apoio Administrativo Nível II</v>
      </c>
      <c r="E17" s="52"/>
    </row>
    <row r="18" spans="2:9" x14ac:dyDescent="0.25">
      <c r="B18" s="10" t="s">
        <v>77</v>
      </c>
      <c r="C18" s="10" t="s">
        <v>78</v>
      </c>
      <c r="D18" s="10" t="s">
        <v>73</v>
      </c>
      <c r="E18" s="10" t="s">
        <v>65</v>
      </c>
    </row>
    <row r="19" spans="2:9" x14ac:dyDescent="0.25">
      <c r="B19" s="10" t="s">
        <v>18</v>
      </c>
      <c r="C19" s="24" t="s">
        <v>79</v>
      </c>
      <c r="D19" s="31">
        <v>0</v>
      </c>
      <c r="E19" s="27">
        <f>D19*($E$14+$E$7)</f>
        <v>0</v>
      </c>
    </row>
    <row r="20" spans="2:9" x14ac:dyDescent="0.25">
      <c r="B20" s="10" t="s">
        <v>20</v>
      </c>
      <c r="C20" s="24" t="s">
        <v>80</v>
      </c>
      <c r="D20" s="31">
        <v>2.5000000000000001E-2</v>
      </c>
      <c r="E20" s="27">
        <f t="shared" ref="E20:E26" si="1">D20*($E$14+$E$7)</f>
        <v>146.12475000000001</v>
      </c>
    </row>
    <row r="21" spans="2:9" x14ac:dyDescent="0.25">
      <c r="B21" s="10" t="s">
        <v>23</v>
      </c>
      <c r="C21" s="24" t="s">
        <v>81</v>
      </c>
      <c r="D21" s="32">
        <f>2%*0.5</f>
        <v>0.01</v>
      </c>
      <c r="E21" s="27">
        <f t="shared" si="1"/>
        <v>58.4499</v>
      </c>
      <c r="G21"/>
      <c r="H21"/>
      <c r="I21"/>
    </row>
    <row r="22" spans="2:9" x14ac:dyDescent="0.25">
      <c r="B22" s="10" t="s">
        <v>26</v>
      </c>
      <c r="C22" s="24" t="s">
        <v>82</v>
      </c>
      <c r="D22" s="31">
        <v>1.4999999999999999E-2</v>
      </c>
      <c r="E22" s="27">
        <f t="shared" si="1"/>
        <v>87.674849999999992</v>
      </c>
      <c r="G22"/>
      <c r="H22"/>
      <c r="I22"/>
    </row>
    <row r="23" spans="2:9" x14ac:dyDescent="0.25">
      <c r="B23" s="10" t="s">
        <v>83</v>
      </c>
      <c r="C23" s="24" t="s">
        <v>84</v>
      </c>
      <c r="D23" s="31">
        <v>0.01</v>
      </c>
      <c r="E23" s="27">
        <f t="shared" si="1"/>
        <v>58.4499</v>
      </c>
      <c r="G23"/>
      <c r="H23"/>
      <c r="I23"/>
    </row>
    <row r="24" spans="2:9" x14ac:dyDescent="0.25">
      <c r="B24" s="10" t="s">
        <v>85</v>
      </c>
      <c r="C24" s="24" t="s">
        <v>86</v>
      </c>
      <c r="D24" s="31">
        <v>6.0000000000000001E-3</v>
      </c>
      <c r="E24" s="27">
        <f t="shared" si="1"/>
        <v>35.069940000000003</v>
      </c>
      <c r="G24"/>
      <c r="H24"/>
      <c r="I24"/>
    </row>
    <row r="25" spans="2:9" x14ac:dyDescent="0.25">
      <c r="B25" s="10" t="s">
        <v>87</v>
      </c>
      <c r="C25" s="24" t="s">
        <v>88</v>
      </c>
      <c r="D25" s="31">
        <v>2E-3</v>
      </c>
      <c r="E25" s="27">
        <f t="shared" si="1"/>
        <v>11.68998</v>
      </c>
      <c r="G25"/>
      <c r="H25"/>
      <c r="I25"/>
    </row>
    <row r="26" spans="2:9" x14ac:dyDescent="0.25">
      <c r="B26" s="10" t="s">
        <v>89</v>
      </c>
      <c r="C26" s="24" t="s">
        <v>90</v>
      </c>
      <c r="D26" s="31">
        <v>0.08</v>
      </c>
      <c r="E26" s="27">
        <f t="shared" si="1"/>
        <v>467.5992</v>
      </c>
    </row>
    <row r="27" spans="2:9" x14ac:dyDescent="0.25">
      <c r="B27" s="65" t="s">
        <v>69</v>
      </c>
      <c r="C27" s="65"/>
      <c r="D27" s="31">
        <f>SUM(D19:D26)</f>
        <v>0.14800000000000002</v>
      </c>
      <c r="E27" s="28">
        <f>(ROUND(SUM(E19:E26),2))</f>
        <v>865.06</v>
      </c>
    </row>
    <row r="30" spans="2:9" ht="39.950000000000003" customHeight="1" x14ac:dyDescent="0.25">
      <c r="B30" s="53" t="s">
        <v>91</v>
      </c>
      <c r="C30" s="53"/>
      <c r="D30" s="50" t="str">
        <f>$D$2</f>
        <v>Apoio Administrativo Nível II</v>
      </c>
      <c r="E30" s="52"/>
    </row>
    <row r="31" spans="2:9" x14ac:dyDescent="0.25">
      <c r="B31" s="10" t="s">
        <v>92</v>
      </c>
      <c r="C31" s="10" t="s">
        <v>93</v>
      </c>
      <c r="D31" s="33" t="s">
        <v>94</v>
      </c>
      <c r="E31" s="10" t="s">
        <v>65</v>
      </c>
    </row>
    <row r="32" spans="2:9" x14ac:dyDescent="0.25">
      <c r="B32" s="10" t="s">
        <v>18</v>
      </c>
      <c r="C32" s="24" t="s">
        <v>95</v>
      </c>
      <c r="D32" s="34">
        <v>5.5</v>
      </c>
      <c r="E32" s="27">
        <f>ROUND(IF((D32*2*21)-(E4*6%)&gt;=0,(D32*2*21)-(E4*6%),0),2)</f>
        <v>0</v>
      </c>
    </row>
    <row r="33" spans="2:8" ht="30" x14ac:dyDescent="0.25">
      <c r="B33" s="63" t="s">
        <v>20</v>
      </c>
      <c r="C33" s="66" t="s">
        <v>96</v>
      </c>
      <c r="D33" s="36" t="s">
        <v>97</v>
      </c>
      <c r="E33" s="27"/>
      <c r="G33" s="21" t="s">
        <v>98</v>
      </c>
      <c r="H33" s="21" t="s">
        <v>99</v>
      </c>
    </row>
    <row r="34" spans="2:8" x14ac:dyDescent="0.25">
      <c r="B34" s="63"/>
      <c r="C34" s="66"/>
      <c r="D34" s="34">
        <f>25.53</f>
        <v>25.53</v>
      </c>
      <c r="E34" s="27">
        <f>H34-G34</f>
        <v>428.73599999999999</v>
      </c>
      <c r="G34" s="37">
        <f>25.57*21*(20%)</f>
        <v>107.39400000000001</v>
      </c>
      <c r="H34" s="37">
        <f>25.53*21</f>
        <v>536.13</v>
      </c>
    </row>
    <row r="35" spans="2:8" x14ac:dyDescent="0.25">
      <c r="B35" s="10" t="s">
        <v>23</v>
      </c>
      <c r="C35" s="24" t="s">
        <v>68</v>
      </c>
      <c r="D35" s="31"/>
      <c r="E35" s="10"/>
    </row>
    <row r="36" spans="2:8" x14ac:dyDescent="0.25">
      <c r="B36" s="65" t="s">
        <v>69</v>
      </c>
      <c r="C36" s="65"/>
      <c r="D36" s="24"/>
      <c r="E36" s="28">
        <f>ROUND(SUM(E32:E35),2)</f>
        <v>428.74</v>
      </c>
    </row>
    <row r="39" spans="2:8" ht="39.950000000000003" customHeight="1" x14ac:dyDescent="0.25">
      <c r="B39" s="53" t="s">
        <v>100</v>
      </c>
      <c r="C39" s="53"/>
      <c r="D39" s="50" t="str">
        <f>$D$2</f>
        <v>Apoio Administrativo Nível II</v>
      </c>
      <c r="E39" s="52"/>
    </row>
    <row r="40" spans="2:8" x14ac:dyDescent="0.25">
      <c r="B40" s="10">
        <v>2</v>
      </c>
      <c r="C40" s="10" t="s">
        <v>93</v>
      </c>
      <c r="D40" s="10"/>
      <c r="E40" s="10" t="s">
        <v>65</v>
      </c>
    </row>
    <row r="41" spans="2:8" x14ac:dyDescent="0.25">
      <c r="B41" s="10" t="s">
        <v>71</v>
      </c>
      <c r="C41" s="24" t="s">
        <v>101</v>
      </c>
      <c r="D41" s="38"/>
      <c r="E41" s="27">
        <f>E14</f>
        <v>951.51</v>
      </c>
    </row>
    <row r="42" spans="2:8" x14ac:dyDescent="0.25">
      <c r="B42" s="10" t="s">
        <v>77</v>
      </c>
      <c r="C42" s="24" t="s">
        <v>78</v>
      </c>
      <c r="D42" s="38"/>
      <c r="E42" s="9">
        <f>E27</f>
        <v>865.06</v>
      </c>
    </row>
    <row r="43" spans="2:8" x14ac:dyDescent="0.25">
      <c r="B43" s="10" t="s">
        <v>92</v>
      </c>
      <c r="C43" s="24" t="s">
        <v>93</v>
      </c>
      <c r="D43" s="38"/>
      <c r="E43" s="9">
        <f>E36</f>
        <v>428.74</v>
      </c>
    </row>
    <row r="44" spans="2:8" x14ac:dyDescent="0.25">
      <c r="B44" s="65" t="s">
        <v>69</v>
      </c>
      <c r="C44" s="65"/>
      <c r="D44" s="24"/>
      <c r="E44" s="28">
        <f>SUM(E41:E43)</f>
        <v>2245.31</v>
      </c>
    </row>
    <row r="47" spans="2:8" ht="39.950000000000003" customHeight="1" x14ac:dyDescent="0.25">
      <c r="B47" s="53" t="s">
        <v>102</v>
      </c>
      <c r="C47" s="53"/>
      <c r="D47" s="50" t="str">
        <f>$D$2</f>
        <v>Apoio Administrativo Nível II</v>
      </c>
      <c r="E47" s="52"/>
    </row>
    <row r="48" spans="2:8" x14ac:dyDescent="0.25">
      <c r="B48" s="10">
        <v>3</v>
      </c>
      <c r="C48" s="10" t="s">
        <v>103</v>
      </c>
      <c r="D48" s="10" t="s">
        <v>73</v>
      </c>
      <c r="E48" s="10" t="s">
        <v>65</v>
      </c>
    </row>
    <row r="49" spans="2:5" x14ac:dyDescent="0.25">
      <c r="B49" s="10" t="s">
        <v>18</v>
      </c>
      <c r="C49" s="24" t="s">
        <v>104</v>
      </c>
      <c r="D49" s="39">
        <v>4.1999999999999997E-3</v>
      </c>
      <c r="E49" s="27">
        <f>ROUND(D49*E7,2)</f>
        <v>20.55</v>
      </c>
    </row>
    <row r="50" spans="2:5" x14ac:dyDescent="0.25">
      <c r="B50" s="10" t="s">
        <v>20</v>
      </c>
      <c r="C50" s="24" t="s">
        <v>105</v>
      </c>
      <c r="D50" s="29">
        <v>0.08</v>
      </c>
      <c r="E50" s="27">
        <f>D50*E49</f>
        <v>1.6440000000000001</v>
      </c>
    </row>
    <row r="51" spans="2:5" x14ac:dyDescent="0.25">
      <c r="B51" s="10" t="s">
        <v>23</v>
      </c>
      <c r="C51" s="24" t="s">
        <v>106</v>
      </c>
      <c r="D51" s="39">
        <v>4.0000000000000002E-4</v>
      </c>
      <c r="E51" s="27">
        <f>D51*E7</f>
        <v>1.957392</v>
      </c>
    </row>
    <row r="52" spans="2:5" x14ac:dyDescent="0.25">
      <c r="B52" s="35" t="s">
        <v>26</v>
      </c>
      <c r="C52" s="40" t="s">
        <v>107</v>
      </c>
      <c r="D52" s="29">
        <f>D27</f>
        <v>0.14800000000000002</v>
      </c>
      <c r="E52" s="27">
        <f>D52*E51</f>
        <v>0.28969401600000005</v>
      </c>
    </row>
    <row r="53" spans="2:5" x14ac:dyDescent="0.25">
      <c r="B53" s="10" t="s">
        <v>83</v>
      </c>
      <c r="C53" s="24" t="s">
        <v>108</v>
      </c>
      <c r="D53" s="29">
        <v>0.04</v>
      </c>
      <c r="E53" s="27">
        <f>D53*E7</f>
        <v>195.73919999999998</v>
      </c>
    </row>
    <row r="54" spans="2:5" x14ac:dyDescent="0.25">
      <c r="B54" s="65" t="s">
        <v>69</v>
      </c>
      <c r="C54" s="65"/>
      <c r="D54" s="24"/>
      <c r="E54" s="28">
        <f>ROUND(SUM(E49:E53),2)</f>
        <v>220.18</v>
      </c>
    </row>
    <row r="57" spans="2:5" ht="39.950000000000003" customHeight="1" x14ac:dyDescent="0.25">
      <c r="B57" s="53" t="s">
        <v>109</v>
      </c>
      <c r="C57" s="53"/>
      <c r="D57" s="50" t="str">
        <f>$D$2</f>
        <v>Apoio Administrativo Nível II</v>
      </c>
      <c r="E57" s="52"/>
    </row>
    <row r="58" spans="2:5" x14ac:dyDescent="0.25">
      <c r="B58" s="10" t="s">
        <v>110</v>
      </c>
      <c r="C58" s="10" t="s">
        <v>111</v>
      </c>
      <c r="D58" s="10" t="s">
        <v>73</v>
      </c>
      <c r="E58" s="10" t="s">
        <v>65</v>
      </c>
    </row>
    <row r="59" spans="2:5" x14ac:dyDescent="0.25">
      <c r="B59" s="10" t="s">
        <v>18</v>
      </c>
      <c r="C59" s="24" t="s">
        <v>112</v>
      </c>
      <c r="D59" s="29"/>
      <c r="E59" s="27">
        <f t="shared" ref="E59:E64" si="2">D59*($E$7+$E$41+$E$42+$E$54)</f>
        <v>0</v>
      </c>
    </row>
    <row r="60" spans="2:5" x14ac:dyDescent="0.25">
      <c r="B60" s="10" t="s">
        <v>20</v>
      </c>
      <c r="C60" s="24" t="s">
        <v>113</v>
      </c>
      <c r="D60" s="29"/>
      <c r="E60" s="27">
        <f t="shared" si="2"/>
        <v>0</v>
      </c>
    </row>
    <row r="61" spans="2:5" x14ac:dyDescent="0.25">
      <c r="B61" s="10" t="s">
        <v>23</v>
      </c>
      <c r="C61" s="24" t="s">
        <v>114</v>
      </c>
      <c r="D61" s="29"/>
      <c r="E61" s="27">
        <f t="shared" si="2"/>
        <v>0</v>
      </c>
    </row>
    <row r="62" spans="2:5" ht="15" customHeight="1" x14ac:dyDescent="0.25">
      <c r="B62" s="35" t="s">
        <v>26</v>
      </c>
      <c r="C62" s="40" t="s">
        <v>115</v>
      </c>
      <c r="D62" s="29"/>
      <c r="E62" s="27">
        <f t="shared" si="2"/>
        <v>0</v>
      </c>
    </row>
    <row r="63" spans="2:5" x14ac:dyDescent="0.25">
      <c r="B63" s="35" t="s">
        <v>83</v>
      </c>
      <c r="C63" s="40" t="s">
        <v>116</v>
      </c>
      <c r="D63" s="39">
        <v>0</v>
      </c>
      <c r="E63" s="27">
        <f t="shared" si="2"/>
        <v>0</v>
      </c>
    </row>
    <row r="64" spans="2:5" x14ac:dyDescent="0.25">
      <c r="B64" s="10" t="s">
        <v>85</v>
      </c>
      <c r="C64" s="24" t="s">
        <v>117</v>
      </c>
      <c r="D64" s="31"/>
      <c r="E64" s="27">
        <f t="shared" si="2"/>
        <v>0</v>
      </c>
    </row>
    <row r="65" spans="2:5" x14ac:dyDescent="0.25">
      <c r="B65" s="65" t="s">
        <v>69</v>
      </c>
      <c r="C65" s="65"/>
      <c r="D65" s="24"/>
      <c r="E65" s="28">
        <f>ROUND(SUM(E59:E64),2)</f>
        <v>0</v>
      </c>
    </row>
    <row r="68" spans="2:5" ht="39.950000000000003" customHeight="1" x14ac:dyDescent="0.25">
      <c r="B68" s="53" t="s">
        <v>118</v>
      </c>
      <c r="C68" s="53"/>
      <c r="D68" s="50" t="str">
        <f>$D$2</f>
        <v>Apoio Administrativo Nível II</v>
      </c>
      <c r="E68" s="52"/>
    </row>
    <row r="69" spans="2:5" x14ac:dyDescent="0.25">
      <c r="B69" s="10" t="s">
        <v>119</v>
      </c>
      <c r="C69" s="10" t="s">
        <v>120</v>
      </c>
      <c r="D69" s="10"/>
      <c r="E69" s="10" t="s">
        <v>65</v>
      </c>
    </row>
    <row r="70" spans="2:5" ht="30" x14ac:dyDescent="0.25">
      <c r="B70" s="10" t="s">
        <v>18</v>
      </c>
      <c r="C70" s="40" t="s">
        <v>121</v>
      </c>
      <c r="D70" s="38"/>
      <c r="E70" s="27">
        <v>0</v>
      </c>
    </row>
    <row r="71" spans="2:5" x14ac:dyDescent="0.25">
      <c r="B71" s="65" t="s">
        <v>69</v>
      </c>
      <c r="C71" s="65"/>
      <c r="D71" s="24"/>
      <c r="E71" s="28">
        <f>SUM(E70:E70)</f>
        <v>0</v>
      </c>
    </row>
    <row r="74" spans="2:5" ht="39.950000000000003" customHeight="1" x14ac:dyDescent="0.25">
      <c r="B74" s="53" t="s">
        <v>122</v>
      </c>
      <c r="C74" s="53"/>
      <c r="D74" s="50" t="str">
        <f>$D$2</f>
        <v>Apoio Administrativo Nível II</v>
      </c>
      <c r="E74" s="52"/>
    </row>
    <row r="75" spans="2:5" x14ac:dyDescent="0.25">
      <c r="B75" s="10">
        <v>4</v>
      </c>
      <c r="C75" s="10" t="s">
        <v>123</v>
      </c>
      <c r="D75" s="10"/>
      <c r="E75" s="10" t="s">
        <v>65</v>
      </c>
    </row>
    <row r="76" spans="2:5" x14ac:dyDescent="0.25">
      <c r="B76" s="10" t="s">
        <v>110</v>
      </c>
      <c r="C76" s="24" t="s">
        <v>124</v>
      </c>
      <c r="D76" s="38"/>
      <c r="E76" s="9">
        <f>E65</f>
        <v>0</v>
      </c>
    </row>
    <row r="77" spans="2:5" x14ac:dyDescent="0.25">
      <c r="B77" s="10" t="s">
        <v>119</v>
      </c>
      <c r="C77" s="24" t="s">
        <v>120</v>
      </c>
      <c r="D77" s="38"/>
      <c r="E77" s="9">
        <f>E71</f>
        <v>0</v>
      </c>
    </row>
    <row r="78" spans="2:5" x14ac:dyDescent="0.25">
      <c r="B78" s="65" t="s">
        <v>69</v>
      </c>
      <c r="C78" s="65"/>
      <c r="D78" s="24"/>
      <c r="E78" s="28">
        <f>ROUND(SUM(E76:E77),2)</f>
        <v>0</v>
      </c>
    </row>
    <row r="81" spans="2:8" ht="39.950000000000003" customHeight="1" x14ac:dyDescent="0.25">
      <c r="B81" s="53" t="s">
        <v>125</v>
      </c>
      <c r="C81" s="53"/>
      <c r="D81" s="50" t="str">
        <f>$D$2</f>
        <v>Apoio Administrativo Nível II</v>
      </c>
      <c r="E81" s="52"/>
    </row>
    <row r="82" spans="2:8" x14ac:dyDescent="0.25">
      <c r="B82" s="10">
        <v>5</v>
      </c>
      <c r="C82" s="10" t="s">
        <v>126</v>
      </c>
      <c r="D82" s="10"/>
      <c r="E82" s="10" t="s">
        <v>65</v>
      </c>
    </row>
    <row r="83" spans="2:8" x14ac:dyDescent="0.25">
      <c r="B83" s="10" t="s">
        <v>18</v>
      </c>
      <c r="C83" s="24" t="s">
        <v>127</v>
      </c>
      <c r="D83" s="38"/>
      <c r="E83" s="9"/>
    </row>
    <row r="84" spans="2:8" x14ac:dyDescent="0.25">
      <c r="B84" s="10" t="s">
        <v>20</v>
      </c>
      <c r="C84" s="24" t="s">
        <v>128</v>
      </c>
      <c r="D84" s="38"/>
      <c r="E84" s="10"/>
    </row>
    <row r="85" spans="2:8" x14ac:dyDescent="0.25">
      <c r="B85" s="10" t="s">
        <v>23</v>
      </c>
      <c r="C85" s="24" t="s">
        <v>129</v>
      </c>
      <c r="D85" s="38"/>
      <c r="E85" s="41">
        <v>0</v>
      </c>
    </row>
    <row r="86" spans="2:8" x14ac:dyDescent="0.25">
      <c r="B86" s="35" t="s">
        <v>26</v>
      </c>
      <c r="C86" s="40" t="s">
        <v>130</v>
      </c>
      <c r="D86" s="38"/>
      <c r="E86" s="41">
        <v>0</v>
      </c>
    </row>
    <row r="87" spans="2:8" x14ac:dyDescent="0.25">
      <c r="B87" s="65" t="s">
        <v>69</v>
      </c>
      <c r="C87" s="65"/>
      <c r="D87" s="24"/>
      <c r="E87" s="28">
        <f>ROUND(SUM(E83:E86),2)</f>
        <v>0</v>
      </c>
    </row>
    <row r="90" spans="2:8" ht="39.950000000000003" customHeight="1" x14ac:dyDescent="0.25">
      <c r="B90" s="53" t="s">
        <v>131</v>
      </c>
      <c r="C90" s="53"/>
      <c r="D90" s="50" t="str">
        <f>$D$2</f>
        <v>Apoio Administrativo Nível II</v>
      </c>
      <c r="E90" s="52"/>
    </row>
    <row r="91" spans="2:8" x14ac:dyDescent="0.25">
      <c r="B91" s="10">
        <v>6</v>
      </c>
      <c r="C91" s="10" t="s">
        <v>132</v>
      </c>
      <c r="D91" s="10" t="s">
        <v>73</v>
      </c>
      <c r="E91" s="10" t="s">
        <v>65</v>
      </c>
    </row>
    <row r="92" spans="2:8" x14ac:dyDescent="0.25">
      <c r="B92" s="10" t="s">
        <v>18</v>
      </c>
      <c r="C92" s="24" t="s">
        <v>133</v>
      </c>
      <c r="D92" s="39">
        <f>'[5]Quadro Resumo Interno '!T5</f>
        <v>0.04</v>
      </c>
      <c r="E92" s="9">
        <f>ROUND(E107*D92,2)</f>
        <v>294.36</v>
      </c>
    </row>
    <row r="93" spans="2:8" x14ac:dyDescent="0.25">
      <c r="B93" s="10" t="s">
        <v>20</v>
      </c>
      <c r="C93" s="24" t="s">
        <v>134</v>
      </c>
      <c r="D93" s="39">
        <f>'[5]Quadro Resumo Interno '!W5</f>
        <v>3.6669E-2</v>
      </c>
      <c r="E93" s="9">
        <f>ROUND((E107+E92)*D93,2)</f>
        <v>280.64</v>
      </c>
    </row>
    <row r="94" spans="2:8" x14ac:dyDescent="0.25">
      <c r="B94" s="10" t="s">
        <v>23</v>
      </c>
      <c r="C94" s="24" t="s">
        <v>135</v>
      </c>
      <c r="D94" s="29">
        <f>SUM(D95:D97)</f>
        <v>0.13150000000000001</v>
      </c>
      <c r="E94" s="9">
        <f>SUM(E95:E97)</f>
        <v>1201.29</v>
      </c>
    </row>
    <row r="95" spans="2:8" x14ac:dyDescent="0.25">
      <c r="B95" s="35" t="s">
        <v>136</v>
      </c>
      <c r="C95" s="40" t="s">
        <v>137</v>
      </c>
      <c r="D95" s="39">
        <v>6.4999999999999997E-3</v>
      </c>
      <c r="E95" s="9">
        <f>ROUND(D95*E109,2)</f>
        <v>59.38</v>
      </c>
    </row>
    <row r="96" spans="2:8" x14ac:dyDescent="0.25">
      <c r="B96" s="35" t="s">
        <v>138</v>
      </c>
      <c r="C96" s="40" t="s">
        <v>139</v>
      </c>
      <c r="D96" s="39">
        <v>0.03</v>
      </c>
      <c r="E96" s="9">
        <f>ROUND(D96*E109,2)</f>
        <v>274.06</v>
      </c>
      <c r="F96"/>
      <c r="G96"/>
      <c r="H96"/>
    </row>
    <row r="97" spans="2:10" x14ac:dyDescent="0.25">
      <c r="B97" s="10" t="s">
        <v>140</v>
      </c>
      <c r="C97" s="24" t="s">
        <v>141</v>
      </c>
      <c r="D97" s="39">
        <v>9.5000000000000001E-2</v>
      </c>
      <c r="E97" s="9">
        <f>ROUND(D97*E109,2)</f>
        <v>867.85</v>
      </c>
      <c r="F97"/>
      <c r="G97"/>
      <c r="H97"/>
    </row>
    <row r="98" spans="2:10" x14ac:dyDescent="0.25">
      <c r="B98" s="65" t="s">
        <v>69</v>
      </c>
      <c r="C98" s="65"/>
      <c r="D98" s="24"/>
      <c r="E98" s="28">
        <f>ROUND(SUM(E92+E93+E94),2)</f>
        <v>1776.29</v>
      </c>
      <c r="F98"/>
      <c r="G98"/>
      <c r="H98"/>
    </row>
    <row r="99" spans="2:10" x14ac:dyDescent="0.25">
      <c r="B99" s="42"/>
      <c r="C99" s="42"/>
      <c r="E99" s="43"/>
      <c r="F99"/>
      <c r="G99"/>
      <c r="H99"/>
    </row>
    <row r="100" spans="2:10" ht="39.950000000000003" customHeight="1" x14ac:dyDescent="0.25">
      <c r="B100" s="53" t="s">
        <v>142</v>
      </c>
      <c r="C100" s="53"/>
      <c r="D100" s="50" t="str">
        <f>$D$2</f>
        <v>Apoio Administrativo Nível II</v>
      </c>
      <c r="E100" s="52"/>
      <c r="F100"/>
      <c r="G100"/>
      <c r="H100"/>
    </row>
    <row r="101" spans="2:10" x14ac:dyDescent="0.25">
      <c r="B101" s="63" t="s">
        <v>143</v>
      </c>
      <c r="C101" s="63"/>
      <c r="D101" s="10" t="s">
        <v>73</v>
      </c>
      <c r="E101" s="10" t="s">
        <v>65</v>
      </c>
      <c r="F101"/>
      <c r="G101"/>
      <c r="H101"/>
    </row>
    <row r="102" spans="2:10" x14ac:dyDescent="0.25">
      <c r="B102" s="10" t="s">
        <v>18</v>
      </c>
      <c r="C102" s="24" t="s">
        <v>144</v>
      </c>
      <c r="D102" s="44">
        <f>E102/$E$109</f>
        <v>0.53566948286091465</v>
      </c>
      <c r="E102" s="9">
        <f>E7</f>
        <v>4893.4799999999996</v>
      </c>
      <c r="F102"/>
      <c r="G102"/>
      <c r="H102"/>
    </row>
    <row r="103" spans="2:10" x14ac:dyDescent="0.25">
      <c r="B103" s="10" t="s">
        <v>20</v>
      </c>
      <c r="C103" s="24" t="s">
        <v>145</v>
      </c>
      <c r="D103" s="44">
        <f>E103/$E$109</f>
        <v>0.24578501323443447</v>
      </c>
      <c r="E103" s="9">
        <f>E44</f>
        <v>2245.31</v>
      </c>
      <c r="F103"/>
      <c r="G103"/>
      <c r="H103"/>
    </row>
    <row r="104" spans="2:10" x14ac:dyDescent="0.25">
      <c r="B104" s="10" t="s">
        <v>23</v>
      </c>
      <c r="C104" s="24" t="s">
        <v>146</v>
      </c>
      <c r="D104" s="44">
        <f>E104/$E$109</f>
        <v>2.4102214934221905E-2</v>
      </c>
      <c r="E104" s="9">
        <f>E54</f>
        <v>220.18</v>
      </c>
      <c r="F104"/>
      <c r="G104"/>
      <c r="H104"/>
    </row>
    <row r="105" spans="2:10" x14ac:dyDescent="0.25">
      <c r="B105" s="35" t="s">
        <v>26</v>
      </c>
      <c r="C105" s="40" t="s">
        <v>147</v>
      </c>
      <c r="D105" s="44">
        <f>E105/$E$109</f>
        <v>0</v>
      </c>
      <c r="E105" s="9">
        <f>E78</f>
        <v>0</v>
      </c>
      <c r="F105"/>
      <c r="G105"/>
      <c r="H105"/>
    </row>
    <row r="106" spans="2:10" x14ac:dyDescent="0.25">
      <c r="B106" s="35" t="s">
        <v>83</v>
      </c>
      <c r="C106" s="40" t="s">
        <v>148</v>
      </c>
      <c r="D106" s="44">
        <f>E106/$E$109</f>
        <v>0</v>
      </c>
      <c r="E106" s="9">
        <f>E87</f>
        <v>0</v>
      </c>
      <c r="F106"/>
      <c r="G106"/>
      <c r="H106"/>
    </row>
    <row r="107" spans="2:10" x14ac:dyDescent="0.25">
      <c r="B107" s="64" t="s">
        <v>149</v>
      </c>
      <c r="C107" s="64"/>
      <c r="D107" s="44"/>
      <c r="E107" s="16">
        <f>ROUND(SUM(E102:E106),2)</f>
        <v>7358.97</v>
      </c>
    </row>
    <row r="108" spans="2:10" x14ac:dyDescent="0.25">
      <c r="B108" s="35" t="s">
        <v>85</v>
      </c>
      <c r="C108" s="45" t="s">
        <v>131</v>
      </c>
      <c r="D108" s="44">
        <f>E108/$E$109</f>
        <v>0.19444328897042887</v>
      </c>
      <c r="E108" s="9">
        <f>E98</f>
        <v>1776.29</v>
      </c>
    </row>
    <row r="109" spans="2:10" x14ac:dyDescent="0.25">
      <c r="B109" s="64" t="s">
        <v>150</v>
      </c>
      <c r="C109" s="64"/>
      <c r="D109" s="44">
        <f>SUM(D102:D108)</f>
        <v>0.99999999999999989</v>
      </c>
      <c r="E109" s="16">
        <f>ROUND((E107+E92+E93)/(1-D94),2)</f>
        <v>9135.26</v>
      </c>
    </row>
    <row r="110" spans="2:10" x14ac:dyDescent="0.25">
      <c r="D110" s="46"/>
      <c r="E110" s="46"/>
    </row>
    <row r="111" spans="2:10" x14ac:dyDescent="0.25">
      <c r="C111"/>
      <c r="D111"/>
      <c r="E111"/>
      <c r="F111"/>
      <c r="G111"/>
      <c r="H111"/>
      <c r="I111"/>
      <c r="J111"/>
    </row>
    <row r="112" spans="2:10" x14ac:dyDescent="0.25">
      <c r="C112"/>
      <c r="D112"/>
      <c r="E112"/>
      <c r="F112"/>
      <c r="G112"/>
      <c r="H112"/>
      <c r="I112"/>
      <c r="J112"/>
    </row>
    <row r="113" spans="3:10" x14ac:dyDescent="0.25">
      <c r="C113"/>
      <c r="D113"/>
      <c r="E113"/>
      <c r="F113"/>
      <c r="G113"/>
      <c r="H113"/>
      <c r="I113"/>
      <c r="J113"/>
    </row>
    <row r="114" spans="3:10" x14ac:dyDescent="0.25">
      <c r="C114"/>
      <c r="D114"/>
      <c r="E114"/>
      <c r="F114"/>
      <c r="G114"/>
      <c r="H114"/>
      <c r="I114"/>
      <c r="J114"/>
    </row>
    <row r="115" spans="3:10" x14ac:dyDescent="0.25">
      <c r="C115"/>
      <c r="D115"/>
      <c r="E115"/>
      <c r="F115"/>
      <c r="G115"/>
      <c r="H115"/>
      <c r="I115"/>
      <c r="J115"/>
    </row>
    <row r="116" spans="3:10" x14ac:dyDescent="0.25">
      <c r="C116"/>
      <c r="D116"/>
      <c r="E116"/>
      <c r="F116"/>
      <c r="G116"/>
      <c r="H116"/>
      <c r="I116"/>
      <c r="J116"/>
    </row>
    <row r="117" spans="3:10" x14ac:dyDescent="0.25">
      <c r="C117"/>
      <c r="D117"/>
      <c r="E117"/>
      <c r="F117"/>
      <c r="G117"/>
      <c r="H117"/>
      <c r="I117"/>
      <c r="J117"/>
    </row>
    <row r="118" spans="3:10" x14ac:dyDescent="0.25">
      <c r="C118"/>
      <c r="D118"/>
      <c r="E118"/>
      <c r="F118"/>
      <c r="G118"/>
      <c r="H118"/>
      <c r="I118"/>
      <c r="J118"/>
    </row>
    <row r="119" spans="3:10" x14ac:dyDescent="0.25">
      <c r="C119"/>
      <c r="D119"/>
      <c r="E119"/>
      <c r="F119"/>
      <c r="G119"/>
      <c r="H119"/>
      <c r="I119"/>
      <c r="J119"/>
    </row>
    <row r="120" spans="3:10" x14ac:dyDescent="0.25">
      <c r="C120"/>
      <c r="D120"/>
      <c r="E120"/>
      <c r="F120"/>
      <c r="G120"/>
      <c r="H120"/>
      <c r="I120"/>
      <c r="J120"/>
    </row>
    <row r="121" spans="3:10" x14ac:dyDescent="0.25">
      <c r="C121"/>
      <c r="D121"/>
      <c r="E121"/>
      <c r="F121"/>
      <c r="G121"/>
      <c r="H121"/>
      <c r="I121"/>
      <c r="J121"/>
    </row>
    <row r="122" spans="3:10" x14ac:dyDescent="0.25">
      <c r="C122"/>
      <c r="D122"/>
      <c r="E122"/>
      <c r="F122"/>
      <c r="G122"/>
      <c r="H122"/>
      <c r="I122"/>
      <c r="J122"/>
    </row>
    <row r="123" spans="3:10" x14ac:dyDescent="0.25">
      <c r="C123"/>
      <c r="D123"/>
      <c r="E123"/>
      <c r="F123"/>
      <c r="G123"/>
      <c r="H123"/>
      <c r="I123"/>
      <c r="J123"/>
    </row>
  </sheetData>
  <mergeCells count="40">
    <mergeCell ref="B33:B34"/>
    <mergeCell ref="C33:C34"/>
    <mergeCell ref="B2:C2"/>
    <mergeCell ref="D2:E2"/>
    <mergeCell ref="B7:C7"/>
    <mergeCell ref="B10:C10"/>
    <mergeCell ref="D10:E10"/>
    <mergeCell ref="B14:C14"/>
    <mergeCell ref="B17:C17"/>
    <mergeCell ref="D17:E17"/>
    <mergeCell ref="B27:C27"/>
    <mergeCell ref="B30:C30"/>
    <mergeCell ref="D30:E30"/>
    <mergeCell ref="B36:C36"/>
    <mergeCell ref="B39:C39"/>
    <mergeCell ref="D39:E39"/>
    <mergeCell ref="B44:C44"/>
    <mergeCell ref="B47:C47"/>
    <mergeCell ref="D47:E47"/>
    <mergeCell ref="B54:C54"/>
    <mergeCell ref="B57:C57"/>
    <mergeCell ref="D57:E57"/>
    <mergeCell ref="B65:C65"/>
    <mergeCell ref="B68:C68"/>
    <mergeCell ref="D68:E68"/>
    <mergeCell ref="D90:E90"/>
    <mergeCell ref="B98:C98"/>
    <mergeCell ref="B100:C100"/>
    <mergeCell ref="D100:E100"/>
    <mergeCell ref="B71:C71"/>
    <mergeCell ref="B74:C74"/>
    <mergeCell ref="D74:E74"/>
    <mergeCell ref="B78:C78"/>
    <mergeCell ref="B81:C81"/>
    <mergeCell ref="D81:E81"/>
    <mergeCell ref="B101:C101"/>
    <mergeCell ref="B107:C107"/>
    <mergeCell ref="B109:C109"/>
    <mergeCell ref="B87:C87"/>
    <mergeCell ref="B90:C90"/>
  </mergeCells>
  <pageMargins left="0.51180555555555496" right="0.51180555555555496" top="0.78749999999999998" bottom="0.78749999999999998"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Modelo de Proposta</vt:lpstr>
      <vt:lpstr>Resumo</vt:lpstr>
      <vt:lpstr>Apoio Adm. Nív. II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Rita de Cássia</dc:creator>
  <cp:lastModifiedBy>Rita de Cássia</cp:lastModifiedBy>
  <dcterms:created xsi:type="dcterms:W3CDTF">2023-12-22T19:17:22Z</dcterms:created>
  <dcterms:modified xsi:type="dcterms:W3CDTF">2023-12-22T19:29:25Z</dcterms:modified>
</cp:coreProperties>
</file>